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вільний залишок" sheetId="1" r:id="rId1"/>
    <sheet name="перевиконання" sheetId="2" r:id="rId2"/>
    <sheet name="повернення невик.коштів 2018" sheetId="3" r:id="rId3"/>
  </sheets>
  <externalReferences>
    <externalReference r:id="rId6"/>
    <externalReference r:id="rId7"/>
  </externalReferences>
  <definedNames>
    <definedName name="_xlnm.Print_Area" localSheetId="1">'перевиконання'!$A$1:$V$99</definedName>
    <definedName name="_xlnm.Print_Area" localSheetId="2">'повернення невик.коштів 2018'!$A$1:$AL$99</definedName>
  </definedNames>
  <calcPr fullCalcOnLoad="1"/>
</workbook>
</file>

<file path=xl/sharedStrings.xml><?xml version="1.0" encoding="utf-8"?>
<sst xmlns="http://schemas.openxmlformats.org/spreadsheetml/2006/main" count="554" uniqueCount="263">
  <si>
    <t>Депутатські фракції, групи</t>
  </si>
  <si>
    <t>та позафракційні депутати</t>
  </si>
  <si>
    <t>Житомирської районної ради 7 скликання</t>
  </si>
  <si>
    <t>Депутатська фракція Всеукраїнського об’єднання «Свобода»</t>
  </si>
  <si>
    <t>Голова фракції:</t>
  </si>
  <si>
    <t>Голік Тетяна Ігнатівна</t>
  </si>
  <si>
    <t>Члени фракції:</t>
  </si>
  <si>
    <t>Рєбдєв Ярослав Анатолійович</t>
  </si>
  <si>
    <t>Рожко Віталій Олександрович</t>
  </si>
  <si>
    <t>Уницький Сергій Олександрович</t>
  </si>
  <si>
    <t>Депутатська фракція Всеукраїнського об’єднання «Батьківщина»</t>
  </si>
  <si>
    <t>Медведюк  Олександр Володимирович</t>
  </si>
  <si>
    <t>Приставський Микола Миколайович</t>
  </si>
  <si>
    <t>Якімець  Андрій Вікторович</t>
  </si>
  <si>
    <t>Оржехівський Володимир Миколайович</t>
  </si>
  <si>
    <t>Депутатська фракція «Солідарність</t>
  </si>
  <si>
    <t>Парфентієва Тетяна Миколаївна</t>
  </si>
  <si>
    <t>Вербило Лариса Василівна</t>
  </si>
  <si>
    <t>Карчевський  Руслан Анатолійович</t>
  </si>
  <si>
    <t>Нижник Володимир Тимофійович</t>
  </si>
  <si>
    <t>Депутатська фракція Всеукраїнської Чорнобильської Народної партії «За добробут та соціальний захист народу»</t>
  </si>
  <si>
    <t>Стах Василь Миколайович</t>
  </si>
  <si>
    <t>Загладько  Віктор  Миколайович</t>
  </si>
  <si>
    <t>Козел  Василь  Васильович</t>
  </si>
  <si>
    <t>Михайлов  Антон  Миколайович</t>
  </si>
  <si>
    <t>Депутатська фракція Радикальної Партії Олега Ляшка</t>
  </si>
  <si>
    <t>Мусійчук Роман Миколайович</t>
  </si>
  <si>
    <t>Гребенюк Олександр Павлович</t>
  </si>
  <si>
    <t>Гребенюк Микола Миколайович</t>
  </si>
  <si>
    <t>Шахова Оксана Петрівна</t>
  </si>
  <si>
    <t>Депутатська фракція Аграрної партії України</t>
  </si>
  <si>
    <t>Гречко Анатолій Кіндратович</t>
  </si>
  <si>
    <t>Баранюк Олександр Олександрович</t>
  </si>
  <si>
    <t>Дєньга Віктор Анаталійович</t>
  </si>
  <si>
    <t>Журавель Геннадій Миколайович</t>
  </si>
  <si>
    <t>Депутатська фракція «Опозиційний блок»</t>
  </si>
  <si>
    <t>Попов Віктор Германович</t>
  </si>
  <si>
    <t>Клименко Валерій Миколайович</t>
  </si>
  <si>
    <t>Томілкіна Валентина Петрівна</t>
  </si>
  <si>
    <t>Депутатська фракція політичної партії «Українське об’єднання патріотів - УКРОП»</t>
  </si>
  <si>
    <t>Назарчук Андрій Леонідович</t>
  </si>
  <si>
    <t>Котвицький Сергій Валерійович</t>
  </si>
  <si>
    <t>Сума коштів на 1 депутата, грн.</t>
  </si>
  <si>
    <t>РАЗОМ:</t>
  </si>
  <si>
    <t>Лихотворик Анатолій Петрович</t>
  </si>
  <si>
    <t>Давидов Анатолій Володимирович</t>
  </si>
  <si>
    <t>Фещук Людмила Петрівна</t>
  </si>
  <si>
    <t>Крутій Сергій Григорович</t>
  </si>
  <si>
    <t>Білецький Олег Миколайович</t>
  </si>
  <si>
    <t>ВСЬОГО:</t>
  </si>
  <si>
    <t>Контроль</t>
  </si>
  <si>
    <t>Розподіл коштів</t>
  </si>
  <si>
    <t>номер пункта</t>
  </si>
  <si>
    <t>сума, грн.</t>
  </si>
  <si>
    <t>Залишок</t>
  </si>
  <si>
    <t>РАЗОМ</t>
  </si>
  <si>
    <t>26 229 986-1 000 000=25 229 986 грн.х 30%=7 568 996 грн.-720 000 = 6 848 996грн. : 36д. = 190 249 грн.;  25 229 986  грн.х70%=17  660  990 грн.</t>
  </si>
  <si>
    <r>
      <t>26 229 986 грн.= 15 621 375 грн. +  10 608 611 грн.;  15 621 375 грн.х 30%   =</t>
    </r>
    <r>
      <rPr>
        <b/>
        <sz val="11"/>
        <color indexed="8"/>
        <rFont val="Calibri"/>
        <family val="2"/>
      </rPr>
      <t xml:space="preserve"> 4 686 412 грн.</t>
    </r>
    <r>
      <rPr>
        <sz val="11"/>
        <color theme="1"/>
        <rFont val="Calibri"/>
        <family val="2"/>
      </rPr>
      <t>- 720 000 =</t>
    </r>
    <r>
      <rPr>
        <b/>
        <sz val="11"/>
        <color indexed="8"/>
        <rFont val="Calibri"/>
        <family val="2"/>
      </rPr>
      <t>3 966 412 грн</t>
    </r>
    <r>
      <rPr>
        <sz val="11"/>
        <color theme="1"/>
        <rFont val="Calibri"/>
        <family val="2"/>
      </rPr>
      <t>.: 36 депут.=</t>
    </r>
    <r>
      <rPr>
        <b/>
        <sz val="11"/>
        <color indexed="8"/>
        <rFont val="Calibri"/>
        <family val="2"/>
      </rPr>
      <t>110 178 грн.</t>
    </r>
    <r>
      <rPr>
        <sz val="11"/>
        <color theme="1"/>
        <rFont val="Calibri"/>
        <family val="2"/>
      </rPr>
      <t xml:space="preserve"> на 1 депутата; 15 621 375 х 70% = </t>
    </r>
    <r>
      <rPr>
        <b/>
        <sz val="11"/>
        <color indexed="8"/>
        <rFont val="Calibri"/>
        <family val="2"/>
      </rPr>
      <t>10 934 963 грн.</t>
    </r>
  </si>
  <si>
    <t>Станіславов Олександр Володимирович</t>
  </si>
  <si>
    <t>п.96</t>
  </si>
  <si>
    <t>п.99</t>
  </si>
  <si>
    <t>п.97, 129</t>
  </si>
  <si>
    <t>п. 158</t>
  </si>
  <si>
    <t>депут повн.</t>
  </si>
  <si>
    <t>п.138,139,157, 186,187</t>
  </si>
  <si>
    <t>п.188</t>
  </si>
  <si>
    <t>п.188,189,190</t>
  </si>
  <si>
    <t>п.189,190,191</t>
  </si>
  <si>
    <t>п.198</t>
  </si>
  <si>
    <t>п.199</t>
  </si>
  <si>
    <t>п.200</t>
  </si>
  <si>
    <t>п.214</t>
  </si>
  <si>
    <t>п.217</t>
  </si>
  <si>
    <t>п.192,217</t>
  </si>
  <si>
    <t>п.217,218</t>
  </si>
  <si>
    <t>п.219</t>
  </si>
  <si>
    <t>п.185,220,221</t>
  </si>
  <si>
    <t>п.100,194,217,222</t>
  </si>
  <si>
    <t>п.209,224</t>
  </si>
  <si>
    <t>п.204,205,231</t>
  </si>
  <si>
    <t>п.239</t>
  </si>
  <si>
    <t>п,240</t>
  </si>
  <si>
    <t>п.195,196, 233, 242</t>
  </si>
  <si>
    <t>п.93,225, 78,83,87</t>
  </si>
  <si>
    <t>Литвиненко А.В.</t>
  </si>
  <si>
    <t>п.249</t>
  </si>
  <si>
    <t>п.197,250</t>
  </si>
  <si>
    <t>п.95,208, 242, 250</t>
  </si>
  <si>
    <t>п.250</t>
  </si>
  <si>
    <t>п. 232, 242,250</t>
  </si>
  <si>
    <t>п.226, 244, 250</t>
  </si>
  <si>
    <t>п.212, 251</t>
  </si>
  <si>
    <t>п.220, 251</t>
  </si>
  <si>
    <t>п.193, 251</t>
  </si>
  <si>
    <t xml:space="preserve">Обсяг перевиконання власних доходів загального фонду районного бюджету за І квартал 2018 р.-  2 604 059 грн.                                            </t>
  </si>
  <si>
    <r>
      <t>2 604 059 грн.х 30%=</t>
    </r>
    <r>
      <rPr>
        <b/>
        <sz val="11"/>
        <color indexed="8"/>
        <rFont val="Calibri"/>
        <family val="2"/>
      </rPr>
      <t>781 218 грн</t>
    </r>
    <r>
      <rPr>
        <sz val="11"/>
        <color theme="1"/>
        <rFont val="Calibri"/>
        <family val="2"/>
      </rPr>
      <t xml:space="preserve">. : 36д. = </t>
    </r>
    <r>
      <rPr>
        <b/>
        <i/>
        <sz val="11"/>
        <color indexed="8"/>
        <rFont val="Calibri"/>
        <family val="2"/>
      </rPr>
      <t>21 700 грн. на 1 депутата</t>
    </r>
    <r>
      <rPr>
        <sz val="11"/>
        <color theme="1"/>
        <rFont val="Calibri"/>
        <family val="2"/>
      </rPr>
      <t>;  2 604 059  грн.х70%=</t>
    </r>
    <r>
      <rPr>
        <b/>
        <sz val="11"/>
        <color indexed="8"/>
        <rFont val="Calibri"/>
        <family val="2"/>
      </rPr>
      <t>1 822 841 грн.</t>
    </r>
  </si>
  <si>
    <t>17 с. 7 скл. Від 14.03.2018</t>
  </si>
  <si>
    <t>18 с.7 скл. Від</t>
  </si>
  <si>
    <t>п.5</t>
  </si>
  <si>
    <t>п.41</t>
  </si>
  <si>
    <t>Залишки коштів з початку року</t>
  </si>
  <si>
    <t>п.59</t>
  </si>
  <si>
    <r>
      <rPr>
        <b/>
        <sz val="11"/>
        <color indexed="8"/>
        <rFont val="Calibri"/>
        <family val="2"/>
      </rPr>
      <t>Обсяг вільного залишку</t>
    </r>
    <r>
      <rPr>
        <sz val="11"/>
        <color theme="1"/>
        <rFont val="Calibri"/>
        <family val="2"/>
      </rPr>
      <t xml:space="preserve"> коштів загального фонду районного бюджету на 01.01.2018 р.-                                               25 229 986 грн.</t>
    </r>
  </si>
  <si>
    <t>п. 98</t>
  </si>
  <si>
    <t>п.101</t>
  </si>
  <si>
    <t>п. 106</t>
  </si>
  <si>
    <t>п.105</t>
  </si>
  <si>
    <t>п. 107</t>
  </si>
  <si>
    <t>п.102</t>
  </si>
  <si>
    <t>п. 85</t>
  </si>
  <si>
    <t>п.63</t>
  </si>
  <si>
    <t>п.81, п.88</t>
  </si>
  <si>
    <t>п.88</t>
  </si>
  <si>
    <t>п.103</t>
  </si>
  <si>
    <t>п.89</t>
  </si>
  <si>
    <t>п.76, п. 94, п.107</t>
  </si>
  <si>
    <t>п. 108</t>
  </si>
  <si>
    <t>п.56, п.110</t>
  </si>
  <si>
    <t>п. 110</t>
  </si>
  <si>
    <t>п.115</t>
  </si>
  <si>
    <t>п.114</t>
  </si>
  <si>
    <t>п. 111,112</t>
  </si>
  <si>
    <t>п.112</t>
  </si>
  <si>
    <t>п.99, 119</t>
  </si>
  <si>
    <t>п.120</t>
  </si>
  <si>
    <t>п. 120</t>
  </si>
  <si>
    <t>п 120</t>
  </si>
  <si>
    <t>п. 121</t>
  </si>
  <si>
    <t>п. 123</t>
  </si>
  <si>
    <t>п. 124</t>
  </si>
  <si>
    <t>п.125</t>
  </si>
  <si>
    <t>п.127</t>
  </si>
  <si>
    <t>Залишки</t>
  </si>
  <si>
    <t>п.54</t>
  </si>
  <si>
    <t xml:space="preserve">Обсяг перевиконання власних доходів загального фонду районного бюджету за І півріччя 2018 р.-  3 902 653 грн. </t>
  </si>
  <si>
    <r>
      <t>3 902 653 грн. - 271 086 грн.= 3 631 567 грн. х 30%= 1 089470 грн./ 36 д. =</t>
    </r>
    <r>
      <rPr>
        <b/>
        <sz val="11"/>
        <color indexed="8"/>
        <rFont val="Calibri"/>
        <family val="2"/>
      </rPr>
      <t>30 263 грн.на 1 депутата</t>
    </r>
    <r>
      <rPr>
        <sz val="11"/>
        <color theme="1"/>
        <rFont val="Calibri"/>
        <family val="2"/>
      </rPr>
      <t xml:space="preserve">; 3 631 567 х 70% =              </t>
    </r>
    <r>
      <rPr>
        <b/>
        <sz val="11"/>
        <color indexed="8"/>
        <rFont val="Calibri"/>
        <family val="2"/>
      </rPr>
      <t xml:space="preserve"> 2 542 097 грн.</t>
    </r>
  </si>
  <si>
    <t>п.71</t>
  </si>
  <si>
    <t>п.76</t>
  </si>
  <si>
    <t>п.86</t>
  </si>
  <si>
    <t>п.91, п.92, п.93</t>
  </si>
  <si>
    <t>п.97</t>
  </si>
  <si>
    <t>п.65, п.88, п.98</t>
  </si>
  <si>
    <t>КОНТРОЛЬ</t>
  </si>
  <si>
    <t>п.104</t>
  </si>
  <si>
    <t>п.108</t>
  </si>
  <si>
    <t>п.63, п.80, п.117, п.130</t>
  </si>
  <si>
    <t>19 с.7 скл. Від 03.08.2018</t>
  </si>
  <si>
    <t>20 с.7 скл. Від .10.2018</t>
  </si>
  <si>
    <t>Відновлення невикористаних коштів</t>
  </si>
  <si>
    <t>Обсяг перевиконання власних доходів загального фонду районного бюджету за 9 м-ців 2018 р.- 3 320 871  грн. - 422 726 грн.-4 400 грн.=2 893 745 грн.х30%= 868 123 грн./36= 24 114 грн. на 1 депутата; 2 893 745  х70%= 2 025 622 грн.</t>
  </si>
  <si>
    <t>п.81</t>
  </si>
  <si>
    <t>п.91</t>
  </si>
  <si>
    <t>п.92</t>
  </si>
  <si>
    <t>п.94</t>
  </si>
  <si>
    <t>п.96, п.109</t>
  </si>
  <si>
    <t>п.94, п.110</t>
  </si>
  <si>
    <t>п.104, п.111</t>
  </si>
  <si>
    <t>п.113, п.116</t>
  </si>
  <si>
    <t>п.90, п.118</t>
  </si>
  <si>
    <t>п.84, 121</t>
  </si>
  <si>
    <t>п.122</t>
  </si>
  <si>
    <t>п.92, п. 129, п.126</t>
  </si>
  <si>
    <t>п.108, 84</t>
  </si>
  <si>
    <t>п12</t>
  </si>
  <si>
    <t>п.87, п.89, п.120, п.140</t>
  </si>
  <si>
    <t>п.147</t>
  </si>
  <si>
    <t>п.127, п.145,п.146</t>
  </si>
  <si>
    <t>п.148, 149</t>
  </si>
  <si>
    <t>22 с.7 скл. Від 21.12.2018</t>
  </si>
  <si>
    <t>п.9</t>
  </si>
  <si>
    <t>п.13</t>
  </si>
  <si>
    <t>Сума коштів на 1 депутата у 2019р., грн.</t>
  </si>
  <si>
    <t>23с.7 скл. Від 25.02.2019</t>
  </si>
  <si>
    <t>Разом коштів</t>
  </si>
  <si>
    <t>п.72</t>
  </si>
  <si>
    <t>Повернення невикористаних коштів за 2018 рік</t>
  </si>
  <si>
    <t>КВОТА  РДА</t>
  </si>
  <si>
    <t>п.82</t>
  </si>
  <si>
    <t>п.83</t>
  </si>
  <si>
    <t>п.68, п.85</t>
  </si>
  <si>
    <t>п.87</t>
  </si>
  <si>
    <t>п. 91,104</t>
  </si>
  <si>
    <t>п.93, 104</t>
  </si>
  <si>
    <t>п.92, 104</t>
  </si>
  <si>
    <t>п.95,104</t>
  </si>
  <si>
    <t>п.96,104</t>
  </si>
  <si>
    <t>п.99,104</t>
  </si>
  <si>
    <t>п. 100,104</t>
  </si>
  <si>
    <t>п.101,104</t>
  </si>
  <si>
    <t>п.97,104</t>
  </si>
  <si>
    <t>п.83,(97)104,105</t>
  </si>
  <si>
    <t>п.98, 104</t>
  </si>
  <si>
    <t>Дод. №1 -висновки</t>
  </si>
  <si>
    <t>В/з+ Перевик.</t>
  </si>
  <si>
    <t>вільний залишок - КВОТА ДЕПУТАТІВ</t>
  </si>
  <si>
    <t>Перевиконання - КВОТА ДЕПУТАТІВ</t>
  </si>
  <si>
    <t>п.109</t>
  </si>
  <si>
    <t>п.84, 106</t>
  </si>
  <si>
    <t xml:space="preserve">24 с.7 скл.від </t>
  </si>
  <si>
    <t xml:space="preserve">24 с.7 склик. Від </t>
  </si>
  <si>
    <t>п. 108,107</t>
  </si>
  <si>
    <t>п.2</t>
  </si>
  <si>
    <t>п.77</t>
  </si>
  <si>
    <t>п.74</t>
  </si>
  <si>
    <t>п.50,74</t>
  </si>
  <si>
    <t>п.56,74</t>
  </si>
  <si>
    <t>п.74,92</t>
  </si>
  <si>
    <t>п.74,93</t>
  </si>
  <si>
    <t>п.93</t>
  </si>
  <si>
    <t>п.50,74,102,94</t>
  </si>
  <si>
    <t>п.48,74,109</t>
  </si>
  <si>
    <t>п.74,85,111</t>
  </si>
  <si>
    <t>п.73,74,111</t>
  </si>
  <si>
    <t>п.47,74,114,95</t>
  </si>
  <si>
    <t>п.74,115,95</t>
  </si>
  <si>
    <t>п.74,91,118,95</t>
  </si>
  <si>
    <t>п.52,74,101,94,119</t>
  </si>
  <si>
    <t>п.54,74,125</t>
  </si>
  <si>
    <t>п.74,99,110,127</t>
  </si>
  <si>
    <t>п.74,110,129</t>
  </si>
  <si>
    <t>п.74,116,130</t>
  </si>
  <si>
    <t>п.58,74,131</t>
  </si>
  <si>
    <t>п.74,135</t>
  </si>
  <si>
    <t>п.135</t>
  </si>
  <si>
    <t>п.74,90,93,95,100</t>
  </si>
  <si>
    <t>п.73,74,126,95,136,96</t>
  </si>
  <si>
    <t>п.74,88,95,135,121</t>
  </si>
  <si>
    <t>п.74,120, 135</t>
  </si>
  <si>
    <t>п.55,74,83,136</t>
  </si>
  <si>
    <t>п.74,98,95,137</t>
  </si>
  <si>
    <t>п.74,89,138</t>
  </si>
  <si>
    <t>п.74,87,140</t>
  </si>
  <si>
    <t>п.57,п.74,141</t>
  </si>
  <si>
    <t>п.53,74,93, 124,142</t>
  </si>
  <si>
    <t>п.74,97,110,143</t>
  </si>
  <si>
    <t>п.74,144</t>
  </si>
  <si>
    <t>п.74,86,145</t>
  </si>
  <si>
    <t>п.139</t>
  </si>
  <si>
    <t>26 сесія 7 скликання від</t>
  </si>
  <si>
    <t>сума,грн.</t>
  </si>
  <si>
    <t>24 с.7 скликання від 24.04.2019</t>
  </si>
  <si>
    <t>Сума коштів на 1 депутата у І кв. 2019р., грн.</t>
  </si>
  <si>
    <t>Сума коштів на 1 депутата у І півр. 2019р., грн.</t>
  </si>
  <si>
    <t>Сума перевиконання доходів ЗФ РБ за І півріччя 2019р.  3 911 060 -246 719 грн.=3 664 341 х30% =1 099 302 /36 деп.=30 536 грн. на 1 депутата; 3 664 341 грн.х70% = 2 565 039 грн. - квота РДА</t>
  </si>
  <si>
    <t>Литвиненко Алла Володимирівна</t>
  </si>
  <si>
    <t>п.3</t>
  </si>
  <si>
    <t>п.43,48</t>
  </si>
  <si>
    <t>п.28, 62, 67</t>
  </si>
  <si>
    <t xml:space="preserve">26с.7 скл.від </t>
  </si>
  <si>
    <t>п.73</t>
  </si>
  <si>
    <t>п.75</t>
  </si>
  <si>
    <t>п.27, 83</t>
  </si>
  <si>
    <t>п.84</t>
  </si>
  <si>
    <t>п.64, 85</t>
  </si>
  <si>
    <t>п.86, 87</t>
  </si>
  <si>
    <t>п.65, 88</t>
  </si>
  <si>
    <t>п.66, п.77, 91</t>
  </si>
  <si>
    <t>п.42, п.108</t>
  </si>
  <si>
    <t>п.80, 108</t>
  </si>
  <si>
    <t>п.108, 110</t>
  </si>
  <si>
    <t>п.111</t>
  </si>
  <si>
    <t>п.113</t>
  </si>
  <si>
    <t>п.63, 113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</si>
</sst>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4"/>
      <name val="Calibri"/>
      <family val="2"/>
    </font>
    <font>
      <sz val="12"/>
      <color indexed="14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b/>
      <sz val="11"/>
      <color indexed="14"/>
      <name val="Calibri"/>
      <family val="2"/>
    </font>
    <font>
      <sz val="11"/>
      <color indexed="10"/>
      <name val="Arial Black"/>
      <family val="2"/>
    </font>
    <font>
      <b/>
      <i/>
      <sz val="11"/>
      <color indexed="10"/>
      <name val="Calibri"/>
      <family val="2"/>
    </font>
    <font>
      <b/>
      <sz val="11"/>
      <color indexed="10"/>
      <name val="Arial Black"/>
      <family val="2"/>
    </font>
    <font>
      <sz val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2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4" fontId="10" fillId="34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33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4" fontId="2" fillId="34" borderId="0" xfId="0" applyNumberFormat="1" applyFont="1" applyFill="1" applyBorder="1" applyAlignment="1">
      <alignment/>
    </xf>
    <xf numFmtId="0" fontId="13" fillId="34" borderId="0" xfId="0" applyFont="1" applyFill="1" applyAlignment="1">
      <alignment/>
    </xf>
    <xf numFmtId="4" fontId="7" fillId="34" borderId="0" xfId="0" applyNumberFormat="1" applyFont="1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4" fontId="2" fillId="35" borderId="0" xfId="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4" fontId="13" fillId="35" borderId="0" xfId="0" applyNumberFormat="1" applyFont="1" applyFill="1" applyAlignment="1">
      <alignment/>
    </xf>
    <xf numFmtId="4" fontId="7" fillId="35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 wrapText="1"/>
    </xf>
    <xf numFmtId="0" fontId="13" fillId="36" borderId="0" xfId="0" applyFont="1" applyFill="1" applyAlignment="1">
      <alignment/>
    </xf>
    <xf numFmtId="0" fontId="2" fillId="36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13" fillId="34" borderId="0" xfId="0" applyNumberFormat="1" applyFont="1" applyFill="1" applyAlignment="1">
      <alignment/>
    </xf>
    <xf numFmtId="3" fontId="2" fillId="34" borderId="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37" borderId="0" xfId="0" applyFill="1" applyAlignment="1">
      <alignment/>
    </xf>
    <xf numFmtId="0" fontId="13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8" fillId="37" borderId="0" xfId="0" applyFont="1" applyFill="1" applyAlignment="1">
      <alignment/>
    </xf>
    <xf numFmtId="4" fontId="1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wrapText="1"/>
    </xf>
    <xf numFmtId="0" fontId="10" fillId="33" borderId="0" xfId="0" applyFont="1" applyFill="1" applyBorder="1" applyAlignment="1">
      <alignment wrapText="1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164" fontId="1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14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4" fontId="14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 wrapText="1"/>
    </xf>
    <xf numFmtId="0" fontId="13" fillId="33" borderId="0" xfId="0" applyFont="1" applyFill="1" applyAlignment="1">
      <alignment/>
    </xf>
    <xf numFmtId="4" fontId="17" fillId="33" borderId="0" xfId="0" applyNumberFormat="1" applyFont="1" applyFill="1" applyAlignment="1">
      <alignment/>
    </xf>
    <xf numFmtId="4" fontId="7" fillId="33" borderId="0" xfId="0" applyNumberFormat="1" applyFont="1" applyFill="1" applyBorder="1" applyAlignment="1">
      <alignment/>
    </xf>
    <xf numFmtId="4" fontId="16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9" fillId="33" borderId="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 wrapText="1"/>
    </xf>
    <xf numFmtId="0" fontId="0" fillId="38" borderId="0" xfId="0" applyFill="1" applyBorder="1" applyAlignment="1">
      <alignment/>
    </xf>
    <xf numFmtId="0" fontId="0" fillId="38" borderId="0" xfId="0" applyFill="1" applyAlignment="1">
      <alignment wrapText="1"/>
    </xf>
    <xf numFmtId="0" fontId="10" fillId="38" borderId="0" xfId="0" applyFont="1" applyFill="1" applyAlignment="1">
      <alignment/>
    </xf>
    <xf numFmtId="4" fontId="10" fillId="38" borderId="0" xfId="0" applyNumberFormat="1" applyFont="1" applyFill="1" applyAlignment="1">
      <alignment/>
    </xf>
    <xf numFmtId="4" fontId="14" fillId="38" borderId="0" xfId="0" applyNumberFormat="1" applyFont="1" applyFill="1" applyBorder="1" applyAlignment="1">
      <alignment/>
    </xf>
    <xf numFmtId="4" fontId="2" fillId="38" borderId="0" xfId="0" applyNumberFormat="1" applyFont="1" applyFill="1" applyBorder="1" applyAlignment="1">
      <alignment/>
    </xf>
    <xf numFmtId="0" fontId="9" fillId="38" borderId="0" xfId="0" applyFont="1" applyFill="1" applyAlignment="1">
      <alignment/>
    </xf>
    <xf numFmtId="4" fontId="7" fillId="38" borderId="0" xfId="0" applyNumberFormat="1" applyFont="1" applyFill="1" applyBorder="1" applyAlignment="1">
      <alignment/>
    </xf>
    <xf numFmtId="4" fontId="8" fillId="37" borderId="0" xfId="0" applyNumberFormat="1" applyFont="1" applyFill="1" applyAlignment="1">
      <alignment/>
    </xf>
    <xf numFmtId="4" fontId="0" fillId="38" borderId="0" xfId="0" applyNumberFormat="1" applyFill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Fill="1" applyBorder="1" applyAlignment="1">
      <alignment/>
    </xf>
    <xf numFmtId="4" fontId="13" fillId="0" borderId="0" xfId="0" applyNumberFormat="1" applyFont="1" applyAlignment="1">
      <alignment/>
    </xf>
    <xf numFmtId="4" fontId="22" fillId="37" borderId="0" xfId="0" applyNumberFormat="1" applyFont="1" applyFill="1" applyAlignment="1">
      <alignment/>
    </xf>
    <xf numFmtId="0" fontId="22" fillId="37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23" fillId="35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wrapText="1"/>
    </xf>
    <xf numFmtId="0" fontId="14" fillId="0" borderId="0" xfId="0" applyFont="1" applyFill="1" applyBorder="1" applyAlignment="1">
      <alignment/>
    </xf>
    <xf numFmtId="4" fontId="14" fillId="0" borderId="0" xfId="0" applyNumberFormat="1" applyFont="1" applyAlignment="1">
      <alignment/>
    </xf>
    <xf numFmtId="4" fontId="22" fillId="38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13" fillId="34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9" borderId="0" xfId="0" applyNumberFormat="1" applyFont="1" applyFill="1" applyAlignment="1">
      <alignment/>
    </xf>
    <xf numFmtId="0" fontId="13" fillId="0" borderId="0" xfId="0" applyFont="1" applyAlignment="1">
      <alignment wrapText="1"/>
    </xf>
    <xf numFmtId="4" fontId="16" fillId="0" borderId="0" xfId="0" applyNumberFormat="1" applyFont="1" applyAlignment="1">
      <alignment/>
    </xf>
    <xf numFmtId="0" fontId="2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13" fillId="38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4" fontId="23" fillId="38" borderId="0" xfId="0" applyNumberFormat="1" applyFont="1" applyFill="1" applyBorder="1" applyAlignment="1">
      <alignment/>
    </xf>
    <xf numFmtId="4" fontId="9" fillId="38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0" xfId="0" applyFont="1" applyAlignment="1">
      <alignment wrapText="1"/>
    </xf>
    <xf numFmtId="0" fontId="8" fillId="37" borderId="0" xfId="0" applyFont="1" applyFill="1" applyAlignment="1">
      <alignment wrapText="1"/>
    </xf>
    <xf numFmtId="0" fontId="0" fillId="37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34" borderId="0" xfId="0" applyFont="1" applyFill="1" applyAlignment="1">
      <alignment wrapText="1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2" fillId="0" borderId="0" xfId="0" applyFont="1" applyFill="1" applyBorder="1" applyAlignment="1">
      <alignment horizontal="left"/>
    </xf>
    <xf numFmtId="0" fontId="22" fillId="37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38" borderId="0" xfId="0" applyFont="1" applyFill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37" borderId="0" xfId="0" applyFont="1" applyFill="1" applyAlignment="1">
      <alignment wrapText="1"/>
    </xf>
    <xf numFmtId="0" fontId="19" fillId="33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10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61;&#1086;&#1076;&#1086;&#1088;&#1086;&#1074;&#1089;&#1100;&#1082;&#1072;\17-7\&#1056;&#1086;&#1079;&#1087;&#1086;&#1076;&#1110;&#1083;%20&#1082;&#1086;&#1096;&#1090;&#1110;&#1074;%20&#1085;&#1072;%20&#1076;&#1077;&#1087;&#1091;&#1090;.&#1076;&#1110;&#1103;&#1083;.,%20&#1089;&#1091;&#1073;&#1074;&#1077;&#1085;&#1094;.%20&#1079;%20&#1052;&#1041;%20&#1044;&#10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61;&#1086;&#1076;&#1086;&#1088;&#1086;&#1074;&#1089;&#1100;&#1082;&#1072;\24-7\&#1076;&#1086;&#1076;%20&#8470;1_&#1074;&#1080;&#1089;&#1085;&#1086;&#1074;&#1082;&#1080;_&#1088;&#1086;&#1079;&#1087;&#1086;&#1076;-&#1082;&#1086;&#1096;&#1090;&#1110;&#1074;_23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шти на депут.діял."/>
      <sheetName val="субв. з Дб МБ- відд.та упр.РДА"/>
    </sheetNames>
    <sheetDataSet>
      <sheetData sheetId="0">
        <row r="39">
          <cell r="G39">
            <v>89000</v>
          </cell>
          <cell r="I39">
            <v>991000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пропозиції"/>
    </sheetNames>
    <sheetDataSet>
      <sheetData sheetId="0">
        <row r="717">
          <cell r="M717">
            <v>226492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37"/>
  <sheetViews>
    <sheetView tabSelected="1" zoomScalePageLayoutView="0" workbookViewId="0" topLeftCell="A74">
      <pane xSplit="23" topLeftCell="X1" activePane="topRight" state="frozen"/>
      <selection pane="topLeft" activeCell="A1" sqref="A1"/>
      <selection pane="topRight" activeCell="AH43" sqref="AH43"/>
    </sheetView>
  </sheetViews>
  <sheetFormatPr defaultColWidth="9.140625" defaultRowHeight="15"/>
  <cols>
    <col min="1" max="1" width="4.00390625" style="1" customWidth="1"/>
    <col min="2" max="3" width="9.140625" style="1" customWidth="1"/>
    <col min="4" max="4" width="13.00390625" style="1" customWidth="1"/>
    <col min="5" max="5" width="10.57421875" style="1" customWidth="1"/>
    <col min="6" max="6" width="11.7109375" style="1" hidden="1" customWidth="1"/>
    <col min="7" max="7" width="10.00390625" style="1" hidden="1" customWidth="1"/>
    <col min="8" max="8" width="10.8515625" style="1" hidden="1" customWidth="1"/>
    <col min="9" max="9" width="12.57421875" style="1" hidden="1" customWidth="1"/>
    <col min="10" max="10" width="11.57421875" style="1" hidden="1" customWidth="1"/>
    <col min="11" max="11" width="12.421875" style="1" hidden="1" customWidth="1"/>
    <col min="12" max="12" width="12.8515625" style="1" hidden="1" customWidth="1"/>
    <col min="13" max="13" width="11.00390625" style="1" hidden="1" customWidth="1"/>
    <col min="14" max="14" width="12.28125" style="1" hidden="1" customWidth="1"/>
    <col min="15" max="15" width="9.140625" style="1" hidden="1" customWidth="1"/>
    <col min="16" max="16" width="10.7109375" style="0" hidden="1" customWidth="1"/>
    <col min="17" max="17" width="11.28125" style="0" hidden="1" customWidth="1"/>
    <col min="18" max="18" width="11.8515625" style="0" hidden="1" customWidth="1"/>
    <col min="19" max="19" width="13.00390625" style="63" hidden="1" customWidth="1"/>
    <col min="20" max="20" width="12.7109375" style="0" hidden="1" customWidth="1"/>
    <col min="21" max="21" width="11.421875" style="0" hidden="1" customWidth="1"/>
    <col min="22" max="22" width="11.7109375" style="0" hidden="1" customWidth="1"/>
    <col min="23" max="23" width="12.7109375" style="0" hidden="1" customWidth="1"/>
    <col min="25" max="25" width="10.8515625" style="75" customWidth="1"/>
    <col min="26" max="26" width="10.8515625" style="0" customWidth="1"/>
    <col min="27" max="27" width="15.421875" style="0" customWidth="1"/>
    <col min="28" max="28" width="10.28125" style="0" customWidth="1"/>
    <col min="29" max="29" width="10.00390625" style="75" bestFit="1" customWidth="1"/>
  </cols>
  <sheetData>
    <row r="1" ht="15">
      <c r="S1" s="1"/>
    </row>
    <row r="2" ht="15">
      <c r="S2" s="1"/>
    </row>
    <row r="3" spans="4:19" ht="15.75">
      <c r="D3" s="2" t="s">
        <v>0</v>
      </c>
      <c r="S3" s="1"/>
    </row>
    <row r="4" spans="4:19" ht="15.75">
      <c r="D4" s="2" t="s">
        <v>1</v>
      </c>
      <c r="S4" s="1"/>
    </row>
    <row r="5" spans="4:19" ht="15.75">
      <c r="D5" s="2" t="s">
        <v>2</v>
      </c>
      <c r="S5" s="1"/>
    </row>
    <row r="6" spans="1:19" ht="52.5" customHeight="1">
      <c r="A6" s="177" t="s">
        <v>102</v>
      </c>
      <c r="B6" s="160"/>
      <c r="C6" s="160"/>
      <c r="D6" s="160"/>
      <c r="E6" s="160"/>
      <c r="F6" s="160"/>
      <c r="G6" s="160"/>
      <c r="H6" s="160"/>
      <c r="I6" s="160"/>
      <c r="J6" s="3"/>
      <c r="K6" s="3"/>
      <c r="L6" s="3"/>
      <c r="M6" s="3"/>
      <c r="N6" s="3"/>
      <c r="S6" s="1"/>
    </row>
    <row r="7" spans="1:19" ht="27.75" customHeight="1">
      <c r="A7" s="170" t="s">
        <v>56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S7" s="1"/>
    </row>
    <row r="8" spans="1:19" ht="36" customHeight="1">
      <c r="A8" s="160" t="s">
        <v>57</v>
      </c>
      <c r="B8" s="160"/>
      <c r="C8" s="160"/>
      <c r="D8" s="160"/>
      <c r="E8" s="160"/>
      <c r="F8" s="160"/>
      <c r="G8" s="160"/>
      <c r="H8" s="160"/>
      <c r="I8" s="160"/>
      <c r="J8" s="170"/>
      <c r="K8" s="170"/>
      <c r="L8" s="170"/>
      <c r="M8" s="170"/>
      <c r="N8" s="170"/>
      <c r="S8" s="1"/>
    </row>
    <row r="9" spans="1:35" ht="15.75">
      <c r="A9" s="3"/>
      <c r="B9" s="3"/>
      <c r="C9" s="3"/>
      <c r="D9" s="4"/>
      <c r="E9" s="3"/>
      <c r="F9" s="178" t="s">
        <v>42</v>
      </c>
      <c r="G9" s="178"/>
      <c r="H9" s="3"/>
      <c r="I9" s="3" t="s">
        <v>51</v>
      </c>
      <c r="J9" s="3"/>
      <c r="K9" s="3"/>
      <c r="L9" s="3"/>
      <c r="M9" s="3"/>
      <c r="N9" s="3"/>
      <c r="S9" s="1"/>
      <c r="AA9" s="155" t="s">
        <v>172</v>
      </c>
      <c r="AB9" s="155"/>
      <c r="AC9" s="155"/>
      <c r="AD9" s="156" t="s">
        <v>198</v>
      </c>
      <c r="AE9" s="156"/>
      <c r="AF9" s="156"/>
      <c r="AG9" s="152" t="s">
        <v>248</v>
      </c>
      <c r="AH9" s="153"/>
      <c r="AI9" s="153"/>
    </row>
    <row r="10" spans="1:35" ht="57.75" customHeight="1">
      <c r="A10" s="179" t="s">
        <v>194</v>
      </c>
      <c r="B10" s="180"/>
      <c r="C10" s="180"/>
      <c r="D10" s="180"/>
      <c r="E10" s="3"/>
      <c r="F10" s="178"/>
      <c r="G10" s="178"/>
      <c r="H10" s="3"/>
      <c r="I10" s="5" t="s">
        <v>52</v>
      </c>
      <c r="J10" s="3" t="s">
        <v>53</v>
      </c>
      <c r="K10" s="3" t="s">
        <v>54</v>
      </c>
      <c r="L10" s="5" t="s">
        <v>52</v>
      </c>
      <c r="M10" s="3" t="s">
        <v>53</v>
      </c>
      <c r="N10" s="3" t="s">
        <v>54</v>
      </c>
      <c r="O10" s="55" t="s">
        <v>52</v>
      </c>
      <c r="P10" s="56" t="s">
        <v>53</v>
      </c>
      <c r="Q10" s="56" t="s">
        <v>54</v>
      </c>
      <c r="R10" s="49" t="s">
        <v>52</v>
      </c>
      <c r="S10" s="64" t="s">
        <v>148</v>
      </c>
      <c r="T10" s="27" t="s">
        <v>53</v>
      </c>
      <c r="U10" s="27" t="s">
        <v>54</v>
      </c>
      <c r="V10" s="55" t="s">
        <v>52</v>
      </c>
      <c r="W10" s="56" t="s">
        <v>53</v>
      </c>
      <c r="X10" s="56" t="s">
        <v>54</v>
      </c>
      <c r="Y10" s="161" t="s">
        <v>171</v>
      </c>
      <c r="Z10" s="163" t="s">
        <v>173</v>
      </c>
      <c r="AA10" s="163" t="s">
        <v>52</v>
      </c>
      <c r="AB10" s="163" t="s">
        <v>53</v>
      </c>
      <c r="AC10" s="161" t="s">
        <v>54</v>
      </c>
      <c r="AD10" s="157" t="s">
        <v>52</v>
      </c>
      <c r="AE10" s="157" t="s">
        <v>53</v>
      </c>
      <c r="AF10" s="157" t="s">
        <v>54</v>
      </c>
      <c r="AG10" s="154" t="s">
        <v>52</v>
      </c>
      <c r="AH10" s="154" t="s">
        <v>53</v>
      </c>
      <c r="AI10" s="154" t="s">
        <v>54</v>
      </c>
    </row>
    <row r="11" spans="1:35" ht="15">
      <c r="A11" s="3"/>
      <c r="B11" s="3"/>
      <c r="C11" s="3"/>
      <c r="D11" s="6"/>
      <c r="E11" s="3"/>
      <c r="F11" s="3"/>
      <c r="G11" s="3"/>
      <c r="H11" s="3"/>
      <c r="I11" s="167" t="s">
        <v>96</v>
      </c>
      <c r="J11" s="168"/>
      <c r="K11" s="168"/>
      <c r="L11" s="167" t="s">
        <v>97</v>
      </c>
      <c r="M11" s="168"/>
      <c r="N11" s="168"/>
      <c r="O11" s="165" t="s">
        <v>146</v>
      </c>
      <c r="P11" s="166"/>
      <c r="Q11" s="166"/>
      <c r="R11" s="164" t="s">
        <v>147</v>
      </c>
      <c r="S11" s="164"/>
      <c r="T11" s="164"/>
      <c r="U11" s="164"/>
      <c r="V11" s="165" t="s">
        <v>168</v>
      </c>
      <c r="W11" s="166"/>
      <c r="X11" s="166"/>
      <c r="Y11" s="162"/>
      <c r="Z11" s="163"/>
      <c r="AA11" s="163"/>
      <c r="AB11" s="163"/>
      <c r="AC11" s="162"/>
      <c r="AD11" s="157"/>
      <c r="AE11" s="157"/>
      <c r="AF11" s="157"/>
      <c r="AG11" s="154"/>
      <c r="AH11" s="154"/>
      <c r="AI11" s="154"/>
    </row>
    <row r="12" spans="1:35" ht="15">
      <c r="A12" s="171" t="s">
        <v>3</v>
      </c>
      <c r="B12" s="160"/>
      <c r="C12" s="160"/>
      <c r="D12" s="160"/>
      <c r="E12" s="160"/>
      <c r="F12" s="160"/>
      <c r="G12" s="160"/>
      <c r="H12" s="160"/>
      <c r="I12" s="3"/>
      <c r="J12" s="3"/>
      <c r="K12" s="3"/>
      <c r="L12" s="3"/>
      <c r="M12" s="3"/>
      <c r="N12" s="3"/>
      <c r="O12" s="57"/>
      <c r="P12" s="57"/>
      <c r="Q12" s="57"/>
      <c r="R12" s="50"/>
      <c r="T12" s="50"/>
      <c r="U12" s="50"/>
      <c r="V12" s="57"/>
      <c r="W12" s="57"/>
      <c r="X12" s="57"/>
      <c r="Y12" s="162"/>
      <c r="Z12" s="163"/>
      <c r="AA12" s="163"/>
      <c r="AB12" s="163"/>
      <c r="AC12" s="162"/>
      <c r="AD12" s="157"/>
      <c r="AE12" s="157"/>
      <c r="AF12" s="157"/>
      <c r="AG12" s="154"/>
      <c r="AH12" s="154"/>
      <c r="AI12" s="154"/>
    </row>
    <row r="13" spans="1:35" ht="15">
      <c r="A13" s="160"/>
      <c r="B13" s="160"/>
      <c r="C13" s="160"/>
      <c r="D13" s="160"/>
      <c r="E13" s="160"/>
      <c r="F13" s="160"/>
      <c r="G13" s="160"/>
      <c r="H13" s="160"/>
      <c r="I13" s="3"/>
      <c r="J13" s="3"/>
      <c r="K13" s="3"/>
      <c r="L13" s="3"/>
      <c r="M13" s="3"/>
      <c r="N13" s="3"/>
      <c r="O13" s="57"/>
      <c r="P13" s="57"/>
      <c r="Q13" s="57"/>
      <c r="R13" s="50"/>
      <c r="T13" s="50"/>
      <c r="U13" s="50"/>
      <c r="V13" s="57"/>
      <c r="W13" s="57"/>
      <c r="X13" s="57"/>
      <c r="Y13" s="162"/>
      <c r="Z13" s="163"/>
      <c r="AA13" s="163"/>
      <c r="AB13" s="163"/>
      <c r="AC13" s="162"/>
      <c r="AD13" s="157"/>
      <c r="AE13" s="157"/>
      <c r="AF13" s="157"/>
      <c r="AG13" s="154"/>
      <c r="AH13" s="154"/>
      <c r="AI13" s="154"/>
    </row>
    <row r="14" spans="1:35" ht="15">
      <c r="A14" s="158">
        <v>1</v>
      </c>
      <c r="B14" s="169" t="s">
        <v>4</v>
      </c>
      <c r="C14" s="170"/>
      <c r="D14" s="170"/>
      <c r="E14" s="3"/>
      <c r="F14" s="3"/>
      <c r="G14" s="3"/>
      <c r="H14" s="3"/>
      <c r="I14" s="3"/>
      <c r="J14" s="3"/>
      <c r="K14" s="3"/>
      <c r="L14" s="3"/>
      <c r="M14" s="3"/>
      <c r="N14" s="3"/>
      <c r="O14" s="57"/>
      <c r="P14" s="57"/>
      <c r="Q14" s="57"/>
      <c r="R14" s="50"/>
      <c r="T14" s="50"/>
      <c r="U14" s="50"/>
      <c r="V14" s="57"/>
      <c r="W14" s="57"/>
      <c r="X14" s="57"/>
      <c r="Y14" s="162"/>
      <c r="Z14" s="163"/>
      <c r="AA14" s="163"/>
      <c r="AB14" s="163"/>
      <c r="AC14" s="162"/>
      <c r="AD14" s="157"/>
      <c r="AE14" s="157"/>
      <c r="AF14" s="157"/>
      <c r="AG14" s="154"/>
      <c r="AH14" s="154"/>
      <c r="AI14" s="154"/>
    </row>
    <row r="15" spans="1:35" ht="30">
      <c r="A15" s="158"/>
      <c r="B15" s="159" t="s">
        <v>5</v>
      </c>
      <c r="C15" s="160"/>
      <c r="D15" s="160"/>
      <c r="E15" s="160"/>
      <c r="F15" s="7">
        <v>110178</v>
      </c>
      <c r="G15" s="3"/>
      <c r="H15" s="3"/>
      <c r="I15" s="5" t="s">
        <v>76</v>
      </c>
      <c r="J15" s="7">
        <f>50000+20000+20800+1840+1040+3600+5000+4000-1840-3600+3000+6338</f>
        <v>110178</v>
      </c>
      <c r="K15" s="7">
        <f>F15-J15</f>
        <v>0</v>
      </c>
      <c r="L15" s="3"/>
      <c r="M15" s="3"/>
      <c r="N15" s="7">
        <f>K15-M15</f>
        <v>0</v>
      </c>
      <c r="O15" s="57"/>
      <c r="P15" s="57"/>
      <c r="Q15" s="58">
        <f>N15-P15</f>
        <v>0</v>
      </c>
      <c r="R15" s="50" t="s">
        <v>152</v>
      </c>
      <c r="S15" s="63">
        <v>1338</v>
      </c>
      <c r="T15" s="50">
        <v>1338</v>
      </c>
      <c r="U15" s="51">
        <f>Q15+S15-T15</f>
        <v>0</v>
      </c>
      <c r="X15" s="68">
        <f>U15-W15</f>
        <v>0</v>
      </c>
      <c r="Y15" s="75">
        <v>4361</v>
      </c>
      <c r="Z15" s="68">
        <f>X15+Y15</f>
        <v>4361</v>
      </c>
      <c r="AA15" t="s">
        <v>183</v>
      </c>
      <c r="AB15">
        <f>3800+500</f>
        <v>4300</v>
      </c>
      <c r="AC15" s="77">
        <f>Z15-AB15</f>
        <v>61</v>
      </c>
      <c r="AD15" s="78"/>
      <c r="AE15" s="78"/>
      <c r="AF15" s="78"/>
      <c r="AG15" s="1"/>
      <c r="AH15" s="1"/>
      <c r="AI15" s="140">
        <f>AC15-AH15</f>
        <v>61</v>
      </c>
    </row>
    <row r="16" spans="1:35" ht="15">
      <c r="A16" s="8"/>
      <c r="B16" s="169" t="s">
        <v>6</v>
      </c>
      <c r="C16" s="170"/>
      <c r="D16" s="170"/>
      <c r="E16" s="3"/>
      <c r="F16" s="7"/>
      <c r="G16" s="3"/>
      <c r="H16" s="3"/>
      <c r="I16" s="5"/>
      <c r="J16" s="7"/>
      <c r="K16" s="7"/>
      <c r="L16" s="3"/>
      <c r="M16" s="3"/>
      <c r="N16" s="7">
        <f aca="true" t="shared" si="0" ref="N16:N79">K16-M16</f>
        <v>0</v>
      </c>
      <c r="O16" s="57"/>
      <c r="P16" s="57"/>
      <c r="Q16" s="58">
        <f aca="true" t="shared" si="1" ref="Q16:Q79">N16-P16</f>
        <v>0</v>
      </c>
      <c r="R16" s="50"/>
      <c r="T16" s="50"/>
      <c r="U16" s="51">
        <f aca="true" t="shared" si="2" ref="U16:U79">Q16+S16-T16</f>
        <v>0</v>
      </c>
      <c r="X16" s="68">
        <f aca="true" t="shared" si="3" ref="X16:X50">U16-W16</f>
        <v>0</v>
      </c>
      <c r="AD16" s="78"/>
      <c r="AE16" s="78"/>
      <c r="AF16" s="78"/>
      <c r="AG16" s="1"/>
      <c r="AH16" s="1"/>
      <c r="AI16" s="140"/>
    </row>
    <row r="17" spans="1:35" ht="15">
      <c r="A17" s="8">
        <v>2</v>
      </c>
      <c r="B17" s="159" t="s">
        <v>7</v>
      </c>
      <c r="C17" s="160"/>
      <c r="D17" s="160"/>
      <c r="E17" s="160"/>
      <c r="F17" s="7">
        <v>110178</v>
      </c>
      <c r="G17" s="3"/>
      <c r="H17" s="3"/>
      <c r="I17" s="5" t="s">
        <v>72</v>
      </c>
      <c r="J17" s="7">
        <v>110178</v>
      </c>
      <c r="K17" s="7">
        <f>F17-J17</f>
        <v>0</v>
      </c>
      <c r="L17" s="3"/>
      <c r="M17" s="3"/>
      <c r="N17" s="7">
        <f t="shared" si="0"/>
        <v>0</v>
      </c>
      <c r="O17" s="57"/>
      <c r="P17" s="57"/>
      <c r="Q17" s="58">
        <f t="shared" si="1"/>
        <v>0</v>
      </c>
      <c r="R17" s="50"/>
      <c r="T17" s="50"/>
      <c r="U17" s="51">
        <f t="shared" si="2"/>
        <v>0</v>
      </c>
      <c r="X17" s="68">
        <f t="shared" si="3"/>
        <v>0</v>
      </c>
      <c r="Y17" s="75">
        <v>4361</v>
      </c>
      <c r="Z17" s="68">
        <f>X17+Y17</f>
        <v>4361</v>
      </c>
      <c r="AA17" t="s">
        <v>183</v>
      </c>
      <c r="AB17">
        <f>3800+500</f>
        <v>4300</v>
      </c>
      <c r="AC17" s="77">
        <f>Z17-AB17</f>
        <v>61</v>
      </c>
      <c r="AD17" s="78"/>
      <c r="AE17" s="78"/>
      <c r="AF17" s="78"/>
      <c r="AG17" s="1"/>
      <c r="AH17" s="1"/>
      <c r="AI17" s="140">
        <f aca="true" t="shared" si="4" ref="AI17:AI78">AC17-AH17</f>
        <v>61</v>
      </c>
    </row>
    <row r="18" spans="1:35" ht="15">
      <c r="A18" s="8">
        <v>3</v>
      </c>
      <c r="B18" s="159" t="s">
        <v>8</v>
      </c>
      <c r="C18" s="160"/>
      <c r="D18" s="160"/>
      <c r="E18" s="160"/>
      <c r="F18" s="7">
        <v>110178</v>
      </c>
      <c r="G18" s="3"/>
      <c r="H18" s="3"/>
      <c r="I18" s="5" t="s">
        <v>74</v>
      </c>
      <c r="J18" s="7">
        <f>79608+30570</f>
        <v>110178</v>
      </c>
      <c r="K18" s="7">
        <f>F18-J18</f>
        <v>0</v>
      </c>
      <c r="L18" s="3"/>
      <c r="M18" s="3"/>
      <c r="N18" s="7">
        <f t="shared" si="0"/>
        <v>0</v>
      </c>
      <c r="O18" s="57"/>
      <c r="P18" s="57"/>
      <c r="Q18" s="58">
        <f t="shared" si="1"/>
        <v>0</v>
      </c>
      <c r="R18" s="50"/>
      <c r="T18" s="50"/>
      <c r="U18" s="51">
        <f t="shared" si="2"/>
        <v>0</v>
      </c>
      <c r="X18" s="68">
        <f t="shared" si="3"/>
        <v>0</v>
      </c>
      <c r="Y18" s="75">
        <v>4361</v>
      </c>
      <c r="Z18" s="68">
        <f>X18+Y18</f>
        <v>4361</v>
      </c>
      <c r="AA18" t="s">
        <v>183</v>
      </c>
      <c r="AB18">
        <f>3800+500</f>
        <v>4300</v>
      </c>
      <c r="AC18" s="77">
        <f>Z18-AB18</f>
        <v>61</v>
      </c>
      <c r="AD18" s="78"/>
      <c r="AE18" s="78"/>
      <c r="AF18" s="78"/>
      <c r="AG18" s="1" t="s">
        <v>252</v>
      </c>
      <c r="AH18" s="1">
        <v>61</v>
      </c>
      <c r="AI18" s="140">
        <f t="shared" si="4"/>
        <v>0</v>
      </c>
    </row>
    <row r="19" spans="1:35" ht="15">
      <c r="A19" s="8">
        <v>4</v>
      </c>
      <c r="B19" s="159" t="s">
        <v>9</v>
      </c>
      <c r="C19" s="160"/>
      <c r="D19" s="160"/>
      <c r="E19" s="160"/>
      <c r="F19" s="7">
        <v>110178</v>
      </c>
      <c r="G19" s="3"/>
      <c r="H19" s="3"/>
      <c r="I19" s="5" t="s">
        <v>73</v>
      </c>
      <c r="J19" s="7">
        <f>39912+14000+58440-2174</f>
        <v>110178</v>
      </c>
      <c r="K19" s="21">
        <f>F19-J19</f>
        <v>0</v>
      </c>
      <c r="L19" s="3"/>
      <c r="M19" s="3"/>
      <c r="N19" s="7">
        <f t="shared" si="0"/>
        <v>0</v>
      </c>
      <c r="O19" s="57"/>
      <c r="P19" s="57"/>
      <c r="Q19" s="58">
        <f t="shared" si="1"/>
        <v>0</v>
      </c>
      <c r="R19" s="50"/>
      <c r="T19" s="50"/>
      <c r="U19" s="51">
        <f t="shared" si="2"/>
        <v>0</v>
      </c>
      <c r="X19" s="68">
        <f t="shared" si="3"/>
        <v>0</v>
      </c>
      <c r="Y19" s="75">
        <v>4361</v>
      </c>
      <c r="Z19" s="68">
        <f>X19+Y19</f>
        <v>4361</v>
      </c>
      <c r="AA19" t="s">
        <v>183</v>
      </c>
      <c r="AB19">
        <f>3800+500</f>
        <v>4300</v>
      </c>
      <c r="AC19" s="77">
        <f>Z19-AB19</f>
        <v>61</v>
      </c>
      <c r="AD19" s="78"/>
      <c r="AE19" s="78"/>
      <c r="AF19" s="78"/>
      <c r="AG19" s="1"/>
      <c r="AH19" s="1"/>
      <c r="AI19" s="140">
        <f t="shared" si="4"/>
        <v>61</v>
      </c>
    </row>
    <row r="20" spans="1:35" ht="30">
      <c r="A20" s="8">
        <v>5</v>
      </c>
      <c r="B20" s="159" t="s">
        <v>44</v>
      </c>
      <c r="C20" s="160"/>
      <c r="D20" s="160"/>
      <c r="E20" s="160"/>
      <c r="F20" s="7">
        <v>110178</v>
      </c>
      <c r="G20" s="3"/>
      <c r="H20" s="3"/>
      <c r="I20" s="5" t="s">
        <v>77</v>
      </c>
      <c r="J20" s="7">
        <f>5501+6000+16000+69696+18482-5501</f>
        <v>110178</v>
      </c>
      <c r="K20" s="21">
        <f>F20-J20</f>
        <v>0</v>
      </c>
      <c r="L20" s="3"/>
      <c r="M20" s="3"/>
      <c r="N20" s="7">
        <f t="shared" si="0"/>
        <v>0</v>
      </c>
      <c r="O20" s="57"/>
      <c r="P20" s="57"/>
      <c r="Q20" s="58">
        <f t="shared" si="1"/>
        <v>0</v>
      </c>
      <c r="R20" s="50" t="s">
        <v>153</v>
      </c>
      <c r="S20" s="63">
        <v>1032</v>
      </c>
      <c r="T20" s="50">
        <v>1032</v>
      </c>
      <c r="U20" s="51">
        <f t="shared" si="2"/>
        <v>0</v>
      </c>
      <c r="X20" s="68">
        <f t="shared" si="3"/>
        <v>0</v>
      </c>
      <c r="Y20" s="75">
        <v>4361</v>
      </c>
      <c r="Z20" s="68">
        <f>X20+Y20</f>
        <v>4361</v>
      </c>
      <c r="AA20" t="s">
        <v>183</v>
      </c>
      <c r="AB20">
        <f>3800+500</f>
        <v>4300</v>
      </c>
      <c r="AC20" s="77">
        <f>Z20-AB20</f>
        <v>61</v>
      </c>
      <c r="AD20" s="78"/>
      <c r="AE20" s="78"/>
      <c r="AF20" s="78"/>
      <c r="AG20" s="1"/>
      <c r="AH20" s="1"/>
      <c r="AI20" s="140">
        <f t="shared" si="4"/>
        <v>61</v>
      </c>
    </row>
    <row r="21" spans="1:35" ht="15">
      <c r="A21" s="3"/>
      <c r="B21" s="9" t="s">
        <v>43</v>
      </c>
      <c r="C21" s="9"/>
      <c r="D21" s="9"/>
      <c r="E21" s="9"/>
      <c r="F21" s="10">
        <f>F15+F17+F18+F19+F20</f>
        <v>550890</v>
      </c>
      <c r="G21" s="9"/>
      <c r="H21" s="9"/>
      <c r="I21" s="20"/>
      <c r="J21" s="10">
        <f>J15+J17+J18+J19+J20</f>
        <v>550890</v>
      </c>
      <c r="K21" s="10">
        <f>F21-J21</f>
        <v>0</v>
      </c>
      <c r="L21" s="3"/>
      <c r="M21" s="10">
        <f>M15+M17+M18+M19+M20</f>
        <v>0</v>
      </c>
      <c r="N21" s="7">
        <f t="shared" si="0"/>
        <v>0</v>
      </c>
      <c r="O21" s="57"/>
      <c r="P21" s="59">
        <f>P15+P17+P18+P19+P20</f>
        <v>0</v>
      </c>
      <c r="Q21" s="58">
        <f t="shared" si="1"/>
        <v>0</v>
      </c>
      <c r="R21" s="50"/>
      <c r="S21" s="66">
        <f>SUM(S15:S20)</f>
        <v>2370</v>
      </c>
      <c r="T21" s="52">
        <f>T15+T17+T18+T19+T20</f>
        <v>2370</v>
      </c>
      <c r="U21" s="67">
        <f t="shared" si="2"/>
        <v>0</v>
      </c>
      <c r="V21" s="66"/>
      <c r="W21" s="66">
        <f>SUM(W15:W20)</f>
        <v>0</v>
      </c>
      <c r="X21" s="66">
        <f>SUM(X15:X20)</f>
        <v>0</v>
      </c>
      <c r="Y21" s="66">
        <f>SUM(Y15:Y20)</f>
        <v>21805</v>
      </c>
      <c r="Z21" s="68">
        <f>X21+Y21</f>
        <v>21805</v>
      </c>
      <c r="AB21" s="66">
        <f>SUM(AB15:AB20)</f>
        <v>21500</v>
      </c>
      <c r="AC21" s="66">
        <f>SUM(AC15:AC20)</f>
        <v>305</v>
      </c>
      <c r="AD21" s="78"/>
      <c r="AE21" s="78"/>
      <c r="AF21" s="78"/>
      <c r="AG21" s="1"/>
      <c r="AH21" s="141">
        <f>SUM(AH15:AH20)</f>
        <v>61</v>
      </c>
      <c r="AI21" s="141">
        <f>SUM(AI15:AI20)</f>
        <v>244</v>
      </c>
    </row>
    <row r="22" spans="1:35" ht="15">
      <c r="A22" s="171" t="s">
        <v>10</v>
      </c>
      <c r="B22" s="160"/>
      <c r="C22" s="160"/>
      <c r="D22" s="160"/>
      <c r="E22" s="160"/>
      <c r="F22" s="160"/>
      <c r="G22" s="160"/>
      <c r="H22" s="160"/>
      <c r="I22" s="5"/>
      <c r="J22" s="7"/>
      <c r="K22" s="7"/>
      <c r="L22" s="3"/>
      <c r="M22" s="3"/>
      <c r="N22" s="7"/>
      <c r="O22" s="57"/>
      <c r="P22" s="57"/>
      <c r="Q22" s="58"/>
      <c r="R22" s="50"/>
      <c r="T22" s="50"/>
      <c r="U22" s="51">
        <f t="shared" si="2"/>
        <v>0</v>
      </c>
      <c r="X22" s="68"/>
      <c r="AD22" s="78"/>
      <c r="AE22" s="78"/>
      <c r="AF22" s="78"/>
      <c r="AG22" s="1"/>
      <c r="AH22" s="1"/>
      <c r="AI22" s="140"/>
    </row>
    <row r="23" spans="1:35" ht="15">
      <c r="A23" s="160"/>
      <c r="B23" s="160"/>
      <c r="C23" s="160"/>
      <c r="D23" s="160"/>
      <c r="E23" s="160"/>
      <c r="F23" s="160"/>
      <c r="G23" s="160"/>
      <c r="H23" s="160"/>
      <c r="I23" s="5"/>
      <c r="J23" s="7"/>
      <c r="K23" s="7"/>
      <c r="L23" s="3"/>
      <c r="M23" s="3"/>
      <c r="O23" s="57"/>
      <c r="P23" s="57"/>
      <c r="Q23" s="58"/>
      <c r="R23" s="50"/>
      <c r="T23" s="50"/>
      <c r="U23" s="51">
        <f t="shared" si="2"/>
        <v>0</v>
      </c>
      <c r="X23" s="68"/>
      <c r="AD23" s="78"/>
      <c r="AE23" s="78"/>
      <c r="AF23" s="78"/>
      <c r="AG23" s="1"/>
      <c r="AH23" s="1"/>
      <c r="AI23" s="140"/>
    </row>
    <row r="24" spans="1:35" ht="0.75" customHeight="1">
      <c r="A24" s="11"/>
      <c r="B24" s="171"/>
      <c r="C24" s="170"/>
      <c r="D24" s="170"/>
      <c r="E24" s="3"/>
      <c r="F24" s="3"/>
      <c r="G24" s="3"/>
      <c r="H24" s="3"/>
      <c r="I24" s="5"/>
      <c r="J24" s="7"/>
      <c r="K24" s="7"/>
      <c r="L24" s="3"/>
      <c r="M24" s="3"/>
      <c r="N24" s="7">
        <f t="shared" si="0"/>
        <v>0</v>
      </c>
      <c r="O24" s="57"/>
      <c r="P24" s="57"/>
      <c r="Q24" s="58">
        <f t="shared" si="1"/>
        <v>0</v>
      </c>
      <c r="R24" s="50"/>
      <c r="T24" s="50"/>
      <c r="U24" s="51">
        <f t="shared" si="2"/>
        <v>0</v>
      </c>
      <c r="X24" s="68"/>
      <c r="AD24" s="78"/>
      <c r="AE24" s="78"/>
      <c r="AF24" s="78"/>
      <c r="AG24" s="1"/>
      <c r="AH24" s="1"/>
      <c r="AI24" s="140"/>
    </row>
    <row r="25" spans="1:35" ht="15" hidden="1">
      <c r="A25" s="3"/>
      <c r="B25" s="3"/>
      <c r="C25" s="3"/>
      <c r="D25" s="3"/>
      <c r="E25" s="3"/>
      <c r="F25" s="3"/>
      <c r="G25" s="3"/>
      <c r="H25" s="3"/>
      <c r="I25" s="5"/>
      <c r="J25" s="7"/>
      <c r="K25" s="7"/>
      <c r="L25" s="3"/>
      <c r="M25" s="3"/>
      <c r="N25" s="7">
        <f t="shared" si="0"/>
        <v>0</v>
      </c>
      <c r="O25" s="57"/>
      <c r="P25" s="57"/>
      <c r="Q25" s="58">
        <f t="shared" si="1"/>
        <v>0</v>
      </c>
      <c r="R25" s="50"/>
      <c r="T25" s="50"/>
      <c r="U25" s="51">
        <f t="shared" si="2"/>
        <v>0</v>
      </c>
      <c r="X25" s="68"/>
      <c r="AD25" s="78"/>
      <c r="AE25" s="78"/>
      <c r="AF25" s="78"/>
      <c r="AG25" s="1"/>
      <c r="AH25" s="1"/>
      <c r="AI25" s="140"/>
    </row>
    <row r="26" spans="1:35" ht="15">
      <c r="A26" s="158">
        <v>1</v>
      </c>
      <c r="B26" s="169" t="s">
        <v>4</v>
      </c>
      <c r="C26" s="170"/>
      <c r="D26" s="170"/>
      <c r="E26" s="3"/>
      <c r="F26" s="3"/>
      <c r="G26" s="3"/>
      <c r="H26" s="3"/>
      <c r="I26" s="5"/>
      <c r="J26" s="7"/>
      <c r="K26" s="7"/>
      <c r="L26" s="3"/>
      <c r="M26" s="3"/>
      <c r="N26" s="7">
        <f t="shared" si="0"/>
        <v>0</v>
      </c>
      <c r="O26" s="57"/>
      <c r="P26" s="57"/>
      <c r="Q26" s="58">
        <f t="shared" si="1"/>
        <v>0</v>
      </c>
      <c r="R26" s="50"/>
      <c r="T26" s="50"/>
      <c r="U26" s="51">
        <f t="shared" si="2"/>
        <v>0</v>
      </c>
      <c r="X26" s="68"/>
      <c r="AD26" s="78"/>
      <c r="AE26" s="78"/>
      <c r="AF26" s="78"/>
      <c r="AG26" s="1"/>
      <c r="AH26" s="1"/>
      <c r="AI26" s="140"/>
    </row>
    <row r="27" spans="1:35" s="31" customFormat="1" ht="29.25" customHeight="1">
      <c r="A27" s="158"/>
      <c r="B27" s="172" t="s">
        <v>11</v>
      </c>
      <c r="C27" s="173"/>
      <c r="D27" s="173"/>
      <c r="E27" s="173"/>
      <c r="F27" s="36">
        <v>110178</v>
      </c>
      <c r="G27" s="33"/>
      <c r="H27" s="33"/>
      <c r="I27" s="38" t="s">
        <v>70</v>
      </c>
      <c r="J27" s="36">
        <f>50000+60000</f>
        <v>110000</v>
      </c>
      <c r="K27" s="36">
        <f>F27-J27</f>
        <v>178</v>
      </c>
      <c r="L27" s="33"/>
      <c r="M27" s="33"/>
      <c r="N27" s="36">
        <f t="shared" si="0"/>
        <v>178</v>
      </c>
      <c r="O27" s="60" t="s">
        <v>114</v>
      </c>
      <c r="P27" s="60">
        <v>178</v>
      </c>
      <c r="Q27" s="61">
        <f t="shared" si="1"/>
        <v>0</v>
      </c>
      <c r="R27" s="53"/>
      <c r="S27" s="65"/>
      <c r="T27" s="53"/>
      <c r="U27" s="51">
        <f t="shared" si="2"/>
        <v>0</v>
      </c>
      <c r="X27" s="68">
        <f t="shared" si="3"/>
        <v>0</v>
      </c>
      <c r="Y27" s="76">
        <v>4361</v>
      </c>
      <c r="Z27" s="68">
        <f>X27+Y27</f>
        <v>4361</v>
      </c>
      <c r="AA27" s="31" t="s">
        <v>191</v>
      </c>
      <c r="AB27">
        <f>3800+500</f>
        <v>4300</v>
      </c>
      <c r="AC27" s="77">
        <f>Z27-AB27</f>
        <v>61</v>
      </c>
      <c r="AD27" s="79"/>
      <c r="AE27" s="79"/>
      <c r="AF27" s="79"/>
      <c r="AG27" s="138"/>
      <c r="AH27" s="138"/>
      <c r="AI27" s="140">
        <f t="shared" si="4"/>
        <v>61</v>
      </c>
    </row>
    <row r="28" spans="1:35" s="31" customFormat="1" ht="15">
      <c r="A28" s="39"/>
      <c r="B28" s="174" t="s">
        <v>6</v>
      </c>
      <c r="C28" s="175"/>
      <c r="D28" s="175"/>
      <c r="E28" s="33"/>
      <c r="F28" s="33"/>
      <c r="G28" s="33"/>
      <c r="H28" s="33"/>
      <c r="I28" s="38"/>
      <c r="J28" s="36"/>
      <c r="K28" s="36"/>
      <c r="L28" s="33"/>
      <c r="M28" s="33"/>
      <c r="N28" s="36"/>
      <c r="O28" s="60"/>
      <c r="P28" s="60"/>
      <c r="Q28" s="61"/>
      <c r="R28" s="53"/>
      <c r="S28" s="65"/>
      <c r="T28" s="53"/>
      <c r="U28" s="51">
        <f t="shared" si="2"/>
        <v>0</v>
      </c>
      <c r="X28" s="68"/>
      <c r="Y28" s="76"/>
      <c r="AC28" s="76"/>
      <c r="AD28" s="79"/>
      <c r="AE28" s="79"/>
      <c r="AF28" s="79"/>
      <c r="AG28" s="138"/>
      <c r="AH28" s="138"/>
      <c r="AI28" s="140"/>
    </row>
    <row r="29" spans="1:35" s="31" customFormat="1" ht="30" customHeight="1">
      <c r="A29" s="39">
        <v>2</v>
      </c>
      <c r="B29" s="172" t="s">
        <v>12</v>
      </c>
      <c r="C29" s="173"/>
      <c r="D29" s="173"/>
      <c r="E29" s="173"/>
      <c r="F29" s="36">
        <v>110178</v>
      </c>
      <c r="G29" s="33"/>
      <c r="H29" s="33"/>
      <c r="I29" s="38" t="s">
        <v>66</v>
      </c>
      <c r="J29" s="36">
        <f>50000+40000+20000</f>
        <v>110000</v>
      </c>
      <c r="K29" s="36">
        <f>F29-J29</f>
        <v>178</v>
      </c>
      <c r="L29" s="33" t="s">
        <v>125</v>
      </c>
      <c r="M29" s="33">
        <v>178</v>
      </c>
      <c r="N29" s="36">
        <f t="shared" si="0"/>
        <v>0</v>
      </c>
      <c r="O29" s="60"/>
      <c r="P29" s="60"/>
      <c r="Q29" s="61">
        <f t="shared" si="1"/>
        <v>0</v>
      </c>
      <c r="R29" s="53"/>
      <c r="S29" s="65"/>
      <c r="T29" s="53"/>
      <c r="U29" s="51">
        <f t="shared" si="2"/>
        <v>0</v>
      </c>
      <c r="X29" s="68">
        <f t="shared" si="3"/>
        <v>0</v>
      </c>
      <c r="Y29" s="76">
        <v>4361</v>
      </c>
      <c r="Z29" s="68">
        <f>X29+Y29</f>
        <v>4361</v>
      </c>
      <c r="AA29" s="31" t="s">
        <v>191</v>
      </c>
      <c r="AB29">
        <f>3800+500</f>
        <v>4300</v>
      </c>
      <c r="AC29" s="77">
        <f>Z29-AB29</f>
        <v>61</v>
      </c>
      <c r="AD29" s="79"/>
      <c r="AE29" s="79"/>
      <c r="AF29" s="79"/>
      <c r="AG29" s="138"/>
      <c r="AH29" s="138"/>
      <c r="AI29" s="140">
        <f t="shared" si="4"/>
        <v>61</v>
      </c>
    </row>
    <row r="30" spans="1:35" s="31" customFormat="1" ht="15">
      <c r="A30" s="39">
        <v>3</v>
      </c>
      <c r="B30" s="172" t="s">
        <v>13</v>
      </c>
      <c r="C30" s="173"/>
      <c r="D30" s="173"/>
      <c r="E30" s="173"/>
      <c r="F30" s="36">
        <v>110178</v>
      </c>
      <c r="G30" s="33"/>
      <c r="H30" s="33"/>
      <c r="I30" s="38" t="s">
        <v>81</v>
      </c>
      <c r="J30" s="36">
        <v>30000</v>
      </c>
      <c r="K30" s="36">
        <f>F30-J30</f>
        <v>80178</v>
      </c>
      <c r="L30" s="33" t="s">
        <v>127</v>
      </c>
      <c r="M30" s="33">
        <v>20000</v>
      </c>
      <c r="N30" s="36">
        <f t="shared" si="0"/>
        <v>60178</v>
      </c>
      <c r="O30" s="60" t="s">
        <v>141</v>
      </c>
      <c r="P30" s="60">
        <f>10000+20000+20300+8000+1878</f>
        <v>60178</v>
      </c>
      <c r="Q30" s="61">
        <f t="shared" si="1"/>
        <v>0</v>
      </c>
      <c r="R30" s="53"/>
      <c r="S30" s="65"/>
      <c r="T30" s="53"/>
      <c r="U30" s="51">
        <f t="shared" si="2"/>
        <v>0</v>
      </c>
      <c r="X30" s="68">
        <f t="shared" si="3"/>
        <v>0</v>
      </c>
      <c r="Y30" s="76">
        <v>4361</v>
      </c>
      <c r="Z30" s="68">
        <f>X30+Y30</f>
        <v>4361</v>
      </c>
      <c r="AA30" s="31" t="s">
        <v>191</v>
      </c>
      <c r="AB30">
        <f>3800+500</f>
        <v>4300</v>
      </c>
      <c r="AC30" s="77">
        <f>Z30-AB30</f>
        <v>61</v>
      </c>
      <c r="AD30" s="79"/>
      <c r="AE30" s="79"/>
      <c r="AF30" s="79"/>
      <c r="AG30" s="138"/>
      <c r="AH30" s="138"/>
      <c r="AI30" s="140">
        <f t="shared" si="4"/>
        <v>61</v>
      </c>
    </row>
    <row r="31" spans="1:35" s="31" customFormat="1" ht="29.25" customHeight="1">
      <c r="A31" s="39">
        <v>4</v>
      </c>
      <c r="B31" s="172" t="s">
        <v>14</v>
      </c>
      <c r="C31" s="173"/>
      <c r="D31" s="173"/>
      <c r="E31" s="173"/>
      <c r="F31" s="36">
        <v>110178</v>
      </c>
      <c r="G31" s="33"/>
      <c r="H31" s="33"/>
      <c r="I31" s="38" t="s">
        <v>79</v>
      </c>
      <c r="J31" s="36">
        <f>15000+15000+80178</f>
        <v>110178</v>
      </c>
      <c r="K31" s="36">
        <f>F31-J31</f>
        <v>0</v>
      </c>
      <c r="L31" s="33"/>
      <c r="M31" s="33"/>
      <c r="N31" s="36">
        <f t="shared" si="0"/>
        <v>0</v>
      </c>
      <c r="O31" s="60"/>
      <c r="P31" s="60"/>
      <c r="Q31" s="61">
        <f t="shared" si="1"/>
        <v>0</v>
      </c>
      <c r="R31" s="53" t="s">
        <v>144</v>
      </c>
      <c r="S31" s="65">
        <v>1100</v>
      </c>
      <c r="T31" s="53">
        <v>1100</v>
      </c>
      <c r="U31" s="69">
        <f t="shared" si="2"/>
        <v>0</v>
      </c>
      <c r="X31" s="68">
        <f t="shared" si="3"/>
        <v>0</v>
      </c>
      <c r="Y31" s="76">
        <v>4361</v>
      </c>
      <c r="Z31" s="68">
        <f>X31+Y31</f>
        <v>4361</v>
      </c>
      <c r="AA31" s="31" t="s">
        <v>191</v>
      </c>
      <c r="AB31">
        <f>3800+500</f>
        <v>4300</v>
      </c>
      <c r="AC31" s="77">
        <f>Z31-AB31</f>
        <v>61</v>
      </c>
      <c r="AD31" s="79"/>
      <c r="AE31" s="79"/>
      <c r="AF31" s="79"/>
      <c r="AG31" s="138"/>
      <c r="AH31" s="138"/>
      <c r="AI31" s="140">
        <f t="shared" si="4"/>
        <v>61</v>
      </c>
    </row>
    <row r="32" spans="1:35" s="31" customFormat="1" ht="29.25" customHeight="1">
      <c r="A32" s="39">
        <v>5</v>
      </c>
      <c r="B32" s="172" t="s">
        <v>45</v>
      </c>
      <c r="C32" s="173"/>
      <c r="D32" s="173"/>
      <c r="E32" s="173"/>
      <c r="F32" s="36">
        <v>110178</v>
      </c>
      <c r="G32" s="33"/>
      <c r="H32" s="33"/>
      <c r="I32" s="38" t="s">
        <v>78</v>
      </c>
      <c r="J32" s="36">
        <f>44000+66000</f>
        <v>110000</v>
      </c>
      <c r="K32" s="36">
        <f>F32-J32</f>
        <v>178</v>
      </c>
      <c r="L32" s="33"/>
      <c r="M32" s="33"/>
      <c r="N32" s="36">
        <f t="shared" si="0"/>
        <v>178</v>
      </c>
      <c r="O32" s="60" t="s">
        <v>143</v>
      </c>
      <c r="P32" s="60">
        <v>178</v>
      </c>
      <c r="Q32" s="61">
        <f t="shared" si="1"/>
        <v>0</v>
      </c>
      <c r="R32" s="53" t="s">
        <v>162</v>
      </c>
      <c r="S32" s="65">
        <v>9686</v>
      </c>
      <c r="T32" s="53">
        <f>6500+3186</f>
        <v>9686</v>
      </c>
      <c r="U32" s="51">
        <f t="shared" si="2"/>
        <v>0</v>
      </c>
      <c r="X32" s="68">
        <f t="shared" si="3"/>
        <v>0</v>
      </c>
      <c r="Y32" s="76">
        <v>4361</v>
      </c>
      <c r="Z32" s="68">
        <f>X32+Y32</f>
        <v>4361</v>
      </c>
      <c r="AA32" s="31" t="s">
        <v>191</v>
      </c>
      <c r="AB32">
        <f>3800+500</f>
        <v>4300</v>
      </c>
      <c r="AC32" s="77">
        <f>Z32-AB32</f>
        <v>61</v>
      </c>
      <c r="AD32" s="79"/>
      <c r="AE32" s="79"/>
      <c r="AF32" s="79"/>
      <c r="AG32" s="138"/>
      <c r="AH32" s="138"/>
      <c r="AI32" s="140">
        <f t="shared" si="4"/>
        <v>61</v>
      </c>
    </row>
    <row r="33" spans="1:35" ht="15">
      <c r="A33" s="3"/>
      <c r="B33" s="9" t="s">
        <v>43</v>
      </c>
      <c r="C33" s="9"/>
      <c r="D33" s="9"/>
      <c r="E33" s="9"/>
      <c r="F33" s="10">
        <f>F27+F29+F30+F31+F32</f>
        <v>550890</v>
      </c>
      <c r="G33" s="9"/>
      <c r="H33" s="9"/>
      <c r="I33" s="20"/>
      <c r="J33" s="10">
        <f>J27+J29+J30+J31+J32</f>
        <v>470178</v>
      </c>
      <c r="K33" s="10">
        <f>K27+K29+K30+K31+K32</f>
        <v>80712</v>
      </c>
      <c r="L33" s="3"/>
      <c r="M33" s="10">
        <f>M27+M29+M30+M31+M32</f>
        <v>20178</v>
      </c>
      <c r="N33" s="7">
        <f t="shared" si="0"/>
        <v>60534</v>
      </c>
      <c r="O33" s="57"/>
      <c r="P33" s="59">
        <f>P27+P29+P30+P31+P32</f>
        <v>60534</v>
      </c>
      <c r="Q33" s="58">
        <f t="shared" si="1"/>
        <v>0</v>
      </c>
      <c r="R33" s="50"/>
      <c r="S33" s="66">
        <f>SUM(S26:S32)</f>
        <v>10786</v>
      </c>
      <c r="T33" s="52">
        <f>T27+T29+T30+T31+T32</f>
        <v>10786</v>
      </c>
      <c r="U33" s="67">
        <f t="shared" si="2"/>
        <v>0</v>
      </c>
      <c r="V33" s="66"/>
      <c r="W33" s="66">
        <f>SUM(W26:W32)</f>
        <v>0</v>
      </c>
      <c r="X33" s="66">
        <f>SUM(X26:X32)</f>
        <v>0</v>
      </c>
      <c r="Y33" s="66">
        <f>SUM(Y26:Y32)</f>
        <v>21805</v>
      </c>
      <c r="Z33" s="68">
        <f>X33+Y33</f>
        <v>21805</v>
      </c>
      <c r="AB33" s="66">
        <f>SUM(AB26:AB32)</f>
        <v>21500</v>
      </c>
      <c r="AC33" s="77">
        <f>Z33-AB33</f>
        <v>305</v>
      </c>
      <c r="AD33" s="78"/>
      <c r="AE33" s="78"/>
      <c r="AF33" s="78"/>
      <c r="AG33" s="1"/>
      <c r="AH33" s="141">
        <f>SUM(AH27:AH32)</f>
        <v>0</v>
      </c>
      <c r="AI33" s="141">
        <f>SUM(AI27:AI32)</f>
        <v>305</v>
      </c>
    </row>
    <row r="34" spans="1:35" ht="15" customHeight="1">
      <c r="A34" s="176" t="s">
        <v>15</v>
      </c>
      <c r="B34" s="170"/>
      <c r="C34" s="170"/>
      <c r="D34" s="170"/>
      <c r="E34" s="170"/>
      <c r="F34" s="3"/>
      <c r="G34" s="3"/>
      <c r="H34" s="3"/>
      <c r="I34" s="5"/>
      <c r="J34" s="7"/>
      <c r="K34" s="7"/>
      <c r="L34" s="3"/>
      <c r="M34" s="3"/>
      <c r="N34" s="7"/>
      <c r="O34" s="57"/>
      <c r="P34" s="57"/>
      <c r="Q34" s="58"/>
      <c r="R34" s="50"/>
      <c r="T34" s="50"/>
      <c r="U34" s="51">
        <f t="shared" si="2"/>
        <v>0</v>
      </c>
      <c r="X34" s="68"/>
      <c r="AD34" s="78"/>
      <c r="AE34" s="78"/>
      <c r="AF34" s="78"/>
      <c r="AG34" s="1"/>
      <c r="AH34" s="1"/>
      <c r="AI34" s="140"/>
    </row>
    <row r="35" spans="1:35" ht="15" hidden="1">
      <c r="A35" s="3"/>
      <c r="B35" s="3"/>
      <c r="C35" s="3"/>
      <c r="D35" s="3"/>
      <c r="E35" s="3"/>
      <c r="F35" s="3"/>
      <c r="G35" s="3"/>
      <c r="H35" s="3"/>
      <c r="I35" s="5"/>
      <c r="J35" s="7"/>
      <c r="K35" s="7"/>
      <c r="L35" s="3"/>
      <c r="M35" s="3"/>
      <c r="N35" s="7"/>
      <c r="O35" s="57"/>
      <c r="P35" s="57"/>
      <c r="Q35" s="58"/>
      <c r="R35" s="50"/>
      <c r="T35" s="50"/>
      <c r="U35" s="51">
        <f t="shared" si="2"/>
        <v>0</v>
      </c>
      <c r="X35" s="68"/>
      <c r="AD35" s="78"/>
      <c r="AE35" s="78"/>
      <c r="AF35" s="78"/>
      <c r="AG35" s="1"/>
      <c r="AH35" s="1"/>
      <c r="AI35" s="140">
        <f t="shared" si="4"/>
        <v>0</v>
      </c>
    </row>
    <row r="36" spans="1:35" ht="15">
      <c r="A36" s="158">
        <v>1</v>
      </c>
      <c r="B36" s="169" t="s">
        <v>4</v>
      </c>
      <c r="C36" s="170"/>
      <c r="D36" s="170"/>
      <c r="E36" s="3"/>
      <c r="F36" s="3"/>
      <c r="G36" s="3"/>
      <c r="H36" s="3"/>
      <c r="I36" s="5"/>
      <c r="J36" s="7"/>
      <c r="K36" s="7"/>
      <c r="L36" s="3"/>
      <c r="M36" s="3"/>
      <c r="N36" s="7"/>
      <c r="O36" s="57"/>
      <c r="P36" s="57"/>
      <c r="Q36" s="58"/>
      <c r="R36" s="50"/>
      <c r="T36" s="50"/>
      <c r="U36" s="51">
        <f t="shared" si="2"/>
        <v>0</v>
      </c>
      <c r="X36" s="68"/>
      <c r="AD36" s="78"/>
      <c r="AE36" s="78"/>
      <c r="AF36" s="78"/>
      <c r="AG36" s="1"/>
      <c r="AH36" s="1"/>
      <c r="AI36" s="140"/>
    </row>
    <row r="37" spans="1:35" s="31" customFormat="1" ht="15">
      <c r="A37" s="158"/>
      <c r="B37" s="172" t="s">
        <v>16</v>
      </c>
      <c r="C37" s="173"/>
      <c r="D37" s="173"/>
      <c r="E37" s="173"/>
      <c r="F37" s="36">
        <v>110178</v>
      </c>
      <c r="G37" s="33"/>
      <c r="H37" s="33"/>
      <c r="I37" s="38" t="s">
        <v>80</v>
      </c>
      <c r="J37" s="36">
        <f>58000+51400</f>
        <v>109400</v>
      </c>
      <c r="K37" s="36">
        <f>F37-J37</f>
        <v>778</v>
      </c>
      <c r="L37" s="33" t="s">
        <v>122</v>
      </c>
      <c r="M37" s="37">
        <v>300</v>
      </c>
      <c r="N37" s="36">
        <f t="shared" si="0"/>
        <v>478</v>
      </c>
      <c r="O37" s="60" t="s">
        <v>144</v>
      </c>
      <c r="P37" s="60">
        <v>478</v>
      </c>
      <c r="Q37" s="61">
        <f t="shared" si="1"/>
        <v>0</v>
      </c>
      <c r="R37" s="53"/>
      <c r="S37" s="65"/>
      <c r="T37" s="53"/>
      <c r="U37" s="51">
        <f t="shared" si="2"/>
        <v>0</v>
      </c>
      <c r="X37" s="68">
        <f t="shared" si="3"/>
        <v>0</v>
      </c>
      <c r="Y37" s="76">
        <v>4361</v>
      </c>
      <c r="Z37" s="68">
        <f>X37+Y37</f>
        <v>4361</v>
      </c>
      <c r="AA37" s="31" t="s">
        <v>189</v>
      </c>
      <c r="AB37">
        <f>3800+500</f>
        <v>4300</v>
      </c>
      <c r="AC37" s="77">
        <f>Z37-AB37</f>
        <v>61</v>
      </c>
      <c r="AD37" s="79"/>
      <c r="AE37" s="79"/>
      <c r="AF37" s="79"/>
      <c r="AG37" s="138"/>
      <c r="AH37" s="138"/>
      <c r="AI37" s="140">
        <f t="shared" si="4"/>
        <v>61</v>
      </c>
    </row>
    <row r="38" spans="1:35" ht="15.75">
      <c r="A38" s="11"/>
      <c r="B38" s="169" t="s">
        <v>6</v>
      </c>
      <c r="C38" s="170"/>
      <c r="D38" s="170"/>
      <c r="E38" s="3"/>
      <c r="F38" s="3"/>
      <c r="G38" s="3"/>
      <c r="H38" s="3"/>
      <c r="I38" s="5"/>
      <c r="J38" s="7"/>
      <c r="K38" s="7"/>
      <c r="L38" s="3"/>
      <c r="M38" s="25"/>
      <c r="N38" s="7">
        <f t="shared" si="0"/>
        <v>0</v>
      </c>
      <c r="O38" s="57"/>
      <c r="P38" s="57"/>
      <c r="Q38" s="58">
        <f t="shared" si="1"/>
        <v>0</v>
      </c>
      <c r="R38" s="50"/>
      <c r="T38" s="50"/>
      <c r="U38" s="51">
        <f t="shared" si="2"/>
        <v>0</v>
      </c>
      <c r="X38" s="68"/>
      <c r="AD38" s="78"/>
      <c r="AE38" s="78"/>
      <c r="AF38" s="78"/>
      <c r="AG38" s="1"/>
      <c r="AH38" s="1"/>
      <c r="AI38" s="140"/>
    </row>
    <row r="39" spans="1:35" ht="15">
      <c r="A39" s="8">
        <v>2</v>
      </c>
      <c r="B39" s="159" t="s">
        <v>17</v>
      </c>
      <c r="C39" s="160"/>
      <c r="D39" s="160"/>
      <c r="E39" s="160"/>
      <c r="F39" s="7">
        <v>110178</v>
      </c>
      <c r="G39" s="3"/>
      <c r="H39" s="3"/>
      <c r="I39" s="5" t="s">
        <v>86</v>
      </c>
      <c r="J39" s="7">
        <f>33000+36000+4000+35000+2178</f>
        <v>110178</v>
      </c>
      <c r="K39" s="7">
        <f aca="true" t="shared" si="5" ref="K39:K45">F39-J39</f>
        <v>0</v>
      </c>
      <c r="L39" s="3"/>
      <c r="M39" s="25"/>
      <c r="N39" s="7">
        <f t="shared" si="0"/>
        <v>0</v>
      </c>
      <c r="O39" s="57"/>
      <c r="P39" s="57"/>
      <c r="Q39" s="58">
        <f t="shared" si="1"/>
        <v>0</v>
      </c>
      <c r="R39" s="50"/>
      <c r="T39" s="50"/>
      <c r="U39" s="51">
        <f t="shared" si="2"/>
        <v>0</v>
      </c>
      <c r="X39" s="68">
        <f t="shared" si="3"/>
        <v>0</v>
      </c>
      <c r="Y39" s="75">
        <v>4361</v>
      </c>
      <c r="Z39" s="68">
        <f aca="true" t="shared" si="6" ref="Z39:Z45">X39+Y39</f>
        <v>4361</v>
      </c>
      <c r="AA39" s="31" t="s">
        <v>189</v>
      </c>
      <c r="AB39">
        <f>3800+500</f>
        <v>4300</v>
      </c>
      <c r="AC39" s="77">
        <f aca="true" t="shared" si="7" ref="AC39:AC45">Z39-AB39</f>
        <v>61</v>
      </c>
      <c r="AD39" s="78"/>
      <c r="AE39" s="78"/>
      <c r="AF39" s="78"/>
      <c r="AG39" s="1"/>
      <c r="AH39" s="1"/>
      <c r="AI39" s="140">
        <f t="shared" si="4"/>
        <v>61</v>
      </c>
    </row>
    <row r="40" spans="1:35" s="31" customFormat="1" ht="27.75" customHeight="1">
      <c r="A40" s="39">
        <v>3</v>
      </c>
      <c r="B40" s="172" t="s">
        <v>18</v>
      </c>
      <c r="C40" s="173"/>
      <c r="D40" s="173"/>
      <c r="E40" s="173"/>
      <c r="F40" s="36">
        <v>110178</v>
      </c>
      <c r="G40" s="33"/>
      <c r="H40" s="33"/>
      <c r="I40" s="38" t="s">
        <v>88</v>
      </c>
      <c r="J40" s="36">
        <v>10000</v>
      </c>
      <c r="K40" s="36">
        <f t="shared" si="5"/>
        <v>100178</v>
      </c>
      <c r="L40" s="33" t="s">
        <v>114</v>
      </c>
      <c r="M40" s="37">
        <v>20000</v>
      </c>
      <c r="N40" s="36">
        <f t="shared" si="0"/>
        <v>80178</v>
      </c>
      <c r="O40" s="60" t="s">
        <v>106</v>
      </c>
      <c r="P40" s="60">
        <v>80178</v>
      </c>
      <c r="Q40" s="61">
        <f t="shared" si="1"/>
        <v>0</v>
      </c>
      <c r="R40" s="53"/>
      <c r="S40" s="65"/>
      <c r="T40" s="53"/>
      <c r="U40" s="51">
        <f t="shared" si="2"/>
        <v>0</v>
      </c>
      <c r="X40" s="68">
        <f t="shared" si="3"/>
        <v>0</v>
      </c>
      <c r="Y40" s="76">
        <v>4361</v>
      </c>
      <c r="Z40" s="68">
        <f t="shared" si="6"/>
        <v>4361</v>
      </c>
      <c r="AA40" s="31" t="s">
        <v>189</v>
      </c>
      <c r="AB40">
        <f>3800+500</f>
        <v>4300</v>
      </c>
      <c r="AC40" s="77">
        <f t="shared" si="7"/>
        <v>61</v>
      </c>
      <c r="AD40" s="79"/>
      <c r="AE40" s="79"/>
      <c r="AF40" s="79"/>
      <c r="AG40" s="138"/>
      <c r="AH40" s="138"/>
      <c r="AI40" s="140">
        <f t="shared" si="4"/>
        <v>61</v>
      </c>
    </row>
    <row r="41" spans="1:35" s="46" customFormat="1" ht="27.75" customHeight="1">
      <c r="A41" s="39">
        <v>4</v>
      </c>
      <c r="B41" s="172" t="s">
        <v>58</v>
      </c>
      <c r="C41" s="173"/>
      <c r="D41" s="173"/>
      <c r="E41" s="173"/>
      <c r="F41" s="36">
        <v>110178</v>
      </c>
      <c r="G41" s="33"/>
      <c r="H41" s="33"/>
      <c r="I41" s="38" t="s">
        <v>90</v>
      </c>
      <c r="J41" s="36">
        <f>40000+20000+20000</f>
        <v>80000</v>
      </c>
      <c r="K41" s="36">
        <f t="shared" si="5"/>
        <v>30178</v>
      </c>
      <c r="L41" s="33"/>
      <c r="M41" s="37"/>
      <c r="N41" s="36">
        <f t="shared" si="0"/>
        <v>30178</v>
      </c>
      <c r="O41" s="128" t="s">
        <v>139</v>
      </c>
      <c r="P41" s="60">
        <f>5700+5500+10000</f>
        <v>21200</v>
      </c>
      <c r="Q41" s="61">
        <f t="shared" si="1"/>
        <v>8978</v>
      </c>
      <c r="R41" s="137" t="s">
        <v>166</v>
      </c>
      <c r="S41" s="65">
        <v>13827</v>
      </c>
      <c r="T41" s="53">
        <f>1000+11805+10000</f>
        <v>22805</v>
      </c>
      <c r="U41" s="69">
        <f t="shared" si="2"/>
        <v>0</v>
      </c>
      <c r="V41" s="31"/>
      <c r="W41" s="31"/>
      <c r="X41" s="121">
        <f t="shared" si="3"/>
        <v>0</v>
      </c>
      <c r="Y41" s="76">
        <v>4361</v>
      </c>
      <c r="Z41" s="121">
        <f t="shared" si="6"/>
        <v>4361</v>
      </c>
      <c r="AA41" s="31" t="s">
        <v>189</v>
      </c>
      <c r="AB41" s="31">
        <f>3800+500</f>
        <v>4300</v>
      </c>
      <c r="AC41" s="130">
        <f t="shared" si="7"/>
        <v>61</v>
      </c>
      <c r="AD41" s="80"/>
      <c r="AE41" s="80"/>
      <c r="AF41" s="80"/>
      <c r="AG41" s="139"/>
      <c r="AH41" s="139"/>
      <c r="AI41" s="140">
        <f t="shared" si="4"/>
        <v>61</v>
      </c>
    </row>
    <row r="42" spans="1:35" ht="15">
      <c r="A42" s="39">
        <v>5</v>
      </c>
      <c r="B42" s="172" t="s">
        <v>84</v>
      </c>
      <c r="C42" s="173"/>
      <c r="D42" s="173"/>
      <c r="E42" s="173"/>
      <c r="F42" s="36">
        <v>110178</v>
      </c>
      <c r="G42" s="33"/>
      <c r="H42" s="33"/>
      <c r="I42" s="38" t="s">
        <v>85</v>
      </c>
      <c r="J42" s="36">
        <v>20000</v>
      </c>
      <c r="K42" s="36">
        <f t="shared" si="5"/>
        <v>90178</v>
      </c>
      <c r="L42" s="33" t="s">
        <v>117</v>
      </c>
      <c r="M42" s="37">
        <f>10000+80178</f>
        <v>90178</v>
      </c>
      <c r="N42" s="36">
        <f t="shared" si="0"/>
        <v>0</v>
      </c>
      <c r="O42" s="60"/>
      <c r="P42" s="60"/>
      <c r="Q42" s="61">
        <f t="shared" si="1"/>
        <v>0</v>
      </c>
      <c r="R42" s="53" t="s">
        <v>144</v>
      </c>
      <c r="S42" s="65">
        <v>10000</v>
      </c>
      <c r="T42" s="53">
        <v>10000</v>
      </c>
      <c r="U42" s="69">
        <f t="shared" si="2"/>
        <v>0</v>
      </c>
      <c r="V42" s="31"/>
      <c r="W42" s="31"/>
      <c r="X42" s="121">
        <f t="shared" si="3"/>
        <v>0</v>
      </c>
      <c r="Y42" s="76">
        <v>4361</v>
      </c>
      <c r="Z42" s="121">
        <f t="shared" si="6"/>
        <v>4361</v>
      </c>
      <c r="AA42" s="31" t="s">
        <v>189</v>
      </c>
      <c r="AB42" s="31">
        <f>3800+500</f>
        <v>4300</v>
      </c>
      <c r="AC42" s="130">
        <f t="shared" si="7"/>
        <v>61</v>
      </c>
      <c r="AD42" s="78"/>
      <c r="AE42" s="78"/>
      <c r="AF42" s="78"/>
      <c r="AG42" s="1" t="s">
        <v>120</v>
      </c>
      <c r="AH42" s="1">
        <v>61</v>
      </c>
      <c r="AI42" s="140">
        <f t="shared" si="4"/>
        <v>0</v>
      </c>
    </row>
    <row r="43" spans="1:35" ht="15">
      <c r="A43" s="8">
        <v>6</v>
      </c>
      <c r="B43" s="159" t="s">
        <v>19</v>
      </c>
      <c r="C43" s="160"/>
      <c r="D43" s="160"/>
      <c r="E43" s="160"/>
      <c r="F43" s="7">
        <v>110178</v>
      </c>
      <c r="G43" s="3"/>
      <c r="H43" s="3"/>
      <c r="I43" s="3" t="s">
        <v>59</v>
      </c>
      <c r="J43" s="7">
        <v>110178</v>
      </c>
      <c r="K43" s="7">
        <f t="shared" si="5"/>
        <v>0</v>
      </c>
      <c r="M43" s="25"/>
      <c r="N43" s="7">
        <f t="shared" si="0"/>
        <v>0</v>
      </c>
      <c r="O43" s="57"/>
      <c r="P43" s="57"/>
      <c r="Q43" s="58">
        <f t="shared" si="1"/>
        <v>0</v>
      </c>
      <c r="R43" s="50"/>
      <c r="T43" s="50"/>
      <c r="U43" s="51">
        <f t="shared" si="2"/>
        <v>0</v>
      </c>
      <c r="X43" s="68">
        <f t="shared" si="3"/>
        <v>0</v>
      </c>
      <c r="Y43" s="75">
        <v>4361</v>
      </c>
      <c r="Z43" s="68">
        <f t="shared" si="6"/>
        <v>4361</v>
      </c>
      <c r="AA43" t="s">
        <v>190</v>
      </c>
      <c r="AB43">
        <f>3800+561</f>
        <v>4361</v>
      </c>
      <c r="AC43" s="77">
        <f t="shared" si="7"/>
        <v>0</v>
      </c>
      <c r="AD43" s="78"/>
      <c r="AE43" s="78"/>
      <c r="AF43" s="78"/>
      <c r="AG43" s="1"/>
      <c r="AH43" s="1"/>
      <c r="AI43" s="140">
        <f t="shared" si="4"/>
        <v>0</v>
      </c>
    </row>
    <row r="44" spans="1:35" ht="15">
      <c r="A44" s="8">
        <v>7</v>
      </c>
      <c r="B44" s="159" t="s">
        <v>46</v>
      </c>
      <c r="C44" s="160"/>
      <c r="D44" s="160"/>
      <c r="E44" s="160"/>
      <c r="F44" s="7">
        <v>110178</v>
      </c>
      <c r="G44" s="3"/>
      <c r="H44" s="3"/>
      <c r="I44" s="5" t="s">
        <v>68</v>
      </c>
      <c r="J44" s="7">
        <v>110178</v>
      </c>
      <c r="K44" s="7">
        <f t="shared" si="5"/>
        <v>0</v>
      </c>
      <c r="L44" s="3"/>
      <c r="M44" s="25"/>
      <c r="N44" s="7">
        <f t="shared" si="0"/>
        <v>0</v>
      </c>
      <c r="O44" s="57"/>
      <c r="P44" s="57"/>
      <c r="Q44" s="58">
        <f t="shared" si="1"/>
        <v>0</v>
      </c>
      <c r="R44" s="50"/>
      <c r="T44" s="50"/>
      <c r="U44" s="51">
        <f t="shared" si="2"/>
        <v>0</v>
      </c>
      <c r="X44" s="68">
        <f t="shared" si="3"/>
        <v>0</v>
      </c>
      <c r="Y44" s="75">
        <v>4361</v>
      </c>
      <c r="Z44" s="68">
        <f t="shared" si="6"/>
        <v>4361</v>
      </c>
      <c r="AA44" s="31" t="s">
        <v>189</v>
      </c>
      <c r="AB44">
        <f>3800+500</f>
        <v>4300</v>
      </c>
      <c r="AC44" s="77">
        <f t="shared" si="7"/>
        <v>61</v>
      </c>
      <c r="AD44" s="78"/>
      <c r="AE44" s="78"/>
      <c r="AF44" s="78"/>
      <c r="AG44" s="1"/>
      <c r="AH44" s="1"/>
      <c r="AI44" s="140">
        <f t="shared" si="4"/>
        <v>61</v>
      </c>
    </row>
    <row r="45" spans="1:35" ht="15">
      <c r="A45" s="3"/>
      <c r="B45" s="9" t="s">
        <v>43</v>
      </c>
      <c r="C45" s="9"/>
      <c r="D45" s="9"/>
      <c r="E45" s="9"/>
      <c r="F45" s="10">
        <f>F37+F39+F40+F41+F42+F43+F44</f>
        <v>771246</v>
      </c>
      <c r="G45" s="9"/>
      <c r="H45" s="9"/>
      <c r="I45" s="20"/>
      <c r="J45" s="10">
        <f>J37+J39+J40+J42+J41+J43+J44</f>
        <v>549934</v>
      </c>
      <c r="K45" s="10">
        <f t="shared" si="5"/>
        <v>221312</v>
      </c>
      <c r="L45" s="3"/>
      <c r="M45" s="10">
        <f>M37+M39+M40+M42+M41+M43+M44</f>
        <v>110478</v>
      </c>
      <c r="N45" s="7">
        <f t="shared" si="0"/>
        <v>110834</v>
      </c>
      <c r="O45" s="57"/>
      <c r="P45" s="59">
        <f>P37+P39+P40+P42+P41+P43+P44</f>
        <v>101856</v>
      </c>
      <c r="Q45" s="58">
        <f t="shared" si="1"/>
        <v>8978</v>
      </c>
      <c r="R45" s="50"/>
      <c r="S45" s="66">
        <f>SUM(S37:S44)</f>
        <v>23827</v>
      </c>
      <c r="T45" s="52">
        <f>T37+T39+T40+T42+T41+T43+T44</f>
        <v>32805</v>
      </c>
      <c r="U45" s="67">
        <f t="shared" si="2"/>
        <v>0</v>
      </c>
      <c r="V45" s="66"/>
      <c r="W45" s="66">
        <f>SUM(W37:W44)</f>
        <v>0</v>
      </c>
      <c r="X45" s="66">
        <f>SUM(X37:X44)</f>
        <v>0</v>
      </c>
      <c r="Y45" s="66">
        <f>SUM(Y37:Y44)</f>
        <v>30527</v>
      </c>
      <c r="Z45" s="68">
        <f t="shared" si="6"/>
        <v>30527</v>
      </c>
      <c r="AB45" s="66">
        <f>SUM(AB37:AB44)</f>
        <v>30161</v>
      </c>
      <c r="AC45" s="77">
        <f t="shared" si="7"/>
        <v>366</v>
      </c>
      <c r="AD45" s="78"/>
      <c r="AE45" s="78"/>
      <c r="AF45" s="78"/>
      <c r="AG45" s="1"/>
      <c r="AH45" s="141">
        <f>SUM(AH37:AH44)</f>
        <v>61</v>
      </c>
      <c r="AI45" s="141">
        <f>SUM(AI37:AI44)</f>
        <v>305</v>
      </c>
    </row>
    <row r="46" spans="1:35" ht="15">
      <c r="A46" s="171" t="s">
        <v>20</v>
      </c>
      <c r="B46" s="160"/>
      <c r="C46" s="160"/>
      <c r="D46" s="160"/>
      <c r="E46" s="160"/>
      <c r="F46" s="160"/>
      <c r="G46" s="160"/>
      <c r="H46" s="160"/>
      <c r="I46" s="5"/>
      <c r="J46" s="7"/>
      <c r="K46" s="7"/>
      <c r="L46" s="3"/>
      <c r="M46" s="3"/>
      <c r="N46" s="7">
        <f t="shared" si="0"/>
        <v>0</v>
      </c>
      <c r="O46" s="57"/>
      <c r="P46" s="57"/>
      <c r="Q46" s="58">
        <f t="shared" si="1"/>
        <v>0</v>
      </c>
      <c r="R46" s="50"/>
      <c r="T46" s="50"/>
      <c r="U46" s="51">
        <f t="shared" si="2"/>
        <v>0</v>
      </c>
      <c r="X46" s="68"/>
      <c r="AD46" s="78"/>
      <c r="AE46" s="78"/>
      <c r="AF46" s="78"/>
      <c r="AG46" s="1"/>
      <c r="AH46" s="1"/>
      <c r="AI46" s="140"/>
    </row>
    <row r="47" spans="1:35" ht="15">
      <c r="A47" s="160"/>
      <c r="B47" s="160"/>
      <c r="C47" s="160"/>
      <c r="D47" s="160"/>
      <c r="E47" s="160"/>
      <c r="F47" s="160"/>
      <c r="G47" s="160"/>
      <c r="H47" s="160"/>
      <c r="I47" s="5"/>
      <c r="J47" s="7"/>
      <c r="K47" s="7"/>
      <c r="L47" s="3"/>
      <c r="M47" s="3"/>
      <c r="N47" s="7"/>
      <c r="O47" s="57"/>
      <c r="P47" s="57"/>
      <c r="Q47" s="58"/>
      <c r="R47" s="50"/>
      <c r="T47" s="50"/>
      <c r="U47" s="51">
        <f t="shared" si="2"/>
        <v>0</v>
      </c>
      <c r="X47" s="68"/>
      <c r="AD47" s="78"/>
      <c r="AE47" s="78"/>
      <c r="AF47" s="78"/>
      <c r="AG47" s="1"/>
      <c r="AH47" s="1"/>
      <c r="AI47" s="140"/>
    </row>
    <row r="48" spans="1:35" ht="0.75" customHeight="1">
      <c r="A48" s="3"/>
      <c r="B48" s="3"/>
      <c r="C48" s="3"/>
      <c r="D48" s="3"/>
      <c r="E48" s="3"/>
      <c r="F48" s="3"/>
      <c r="G48" s="3"/>
      <c r="H48" s="3"/>
      <c r="I48" s="5"/>
      <c r="J48" s="7"/>
      <c r="K48" s="7"/>
      <c r="L48" s="3"/>
      <c r="M48" s="3"/>
      <c r="N48" s="7"/>
      <c r="O48" s="57"/>
      <c r="P48" s="57"/>
      <c r="Q48" s="58"/>
      <c r="R48" s="50"/>
      <c r="T48" s="50"/>
      <c r="U48" s="51">
        <f t="shared" si="2"/>
        <v>0</v>
      </c>
      <c r="X48" s="68"/>
      <c r="AD48" s="78"/>
      <c r="AE48" s="78"/>
      <c r="AF48" s="78"/>
      <c r="AG48" s="1"/>
      <c r="AH48" s="1"/>
      <c r="AI48" s="140">
        <f t="shared" si="4"/>
        <v>0</v>
      </c>
    </row>
    <row r="49" spans="1:35" ht="15">
      <c r="A49" s="158">
        <v>1</v>
      </c>
      <c r="B49" s="169" t="s">
        <v>4</v>
      </c>
      <c r="C49" s="170"/>
      <c r="D49" s="170"/>
      <c r="E49" s="3"/>
      <c r="F49" s="3"/>
      <c r="G49" s="3"/>
      <c r="H49" s="3"/>
      <c r="I49" s="5"/>
      <c r="J49" s="7"/>
      <c r="K49" s="7"/>
      <c r="L49" s="3"/>
      <c r="M49" s="3"/>
      <c r="N49" s="7"/>
      <c r="O49" s="57"/>
      <c r="P49" s="57"/>
      <c r="Q49" s="58"/>
      <c r="R49" s="50"/>
      <c r="T49" s="50"/>
      <c r="U49" s="51">
        <f t="shared" si="2"/>
        <v>0</v>
      </c>
      <c r="X49" s="68"/>
      <c r="AD49" s="78"/>
      <c r="AE49" s="78"/>
      <c r="AF49" s="78"/>
      <c r="AG49" s="1"/>
      <c r="AH49" s="1"/>
      <c r="AI49" s="140"/>
    </row>
    <row r="50" spans="1:35" s="31" customFormat="1" ht="30">
      <c r="A50" s="158"/>
      <c r="B50" s="172" t="s">
        <v>21</v>
      </c>
      <c r="C50" s="173"/>
      <c r="D50" s="173"/>
      <c r="E50" s="173"/>
      <c r="F50" s="36">
        <v>110178</v>
      </c>
      <c r="G50" s="33"/>
      <c r="H50" s="33"/>
      <c r="I50" s="38" t="s">
        <v>82</v>
      </c>
      <c r="J50" s="36">
        <f>30000+17000+15000+10000+20000+10000+8000</f>
        <v>110000</v>
      </c>
      <c r="K50" s="36">
        <f>F50-J50</f>
        <v>178</v>
      </c>
      <c r="L50" s="33"/>
      <c r="M50" s="36"/>
      <c r="N50" s="36">
        <f t="shared" si="0"/>
        <v>178</v>
      </c>
      <c r="O50" s="60" t="s">
        <v>136</v>
      </c>
      <c r="P50" s="60">
        <v>178</v>
      </c>
      <c r="Q50" s="61">
        <f t="shared" si="1"/>
        <v>0</v>
      </c>
      <c r="R50" s="53"/>
      <c r="S50" s="65"/>
      <c r="T50" s="53"/>
      <c r="U50" s="51">
        <f t="shared" si="2"/>
        <v>0</v>
      </c>
      <c r="X50" s="68">
        <f t="shared" si="3"/>
        <v>0</v>
      </c>
      <c r="Y50" s="76">
        <v>4361</v>
      </c>
      <c r="Z50" s="68">
        <f>X50+Y50</f>
        <v>4361</v>
      </c>
      <c r="AA50" s="31" t="s">
        <v>181</v>
      </c>
      <c r="AB50">
        <f>3800+500</f>
        <v>4300</v>
      </c>
      <c r="AC50" s="77">
        <f>Z50-AB50</f>
        <v>61</v>
      </c>
      <c r="AD50" s="79"/>
      <c r="AE50" s="79"/>
      <c r="AF50" s="79"/>
      <c r="AG50" s="138" t="s">
        <v>260</v>
      </c>
      <c r="AH50" s="138">
        <v>61</v>
      </c>
      <c r="AI50" s="140">
        <f t="shared" si="4"/>
        <v>0</v>
      </c>
    </row>
    <row r="51" spans="1:35" ht="15.75">
      <c r="A51" s="11"/>
      <c r="B51" s="169" t="s">
        <v>6</v>
      </c>
      <c r="C51" s="170"/>
      <c r="D51" s="170"/>
      <c r="E51" s="3"/>
      <c r="F51" s="3"/>
      <c r="G51" s="3"/>
      <c r="H51" s="3"/>
      <c r="I51" s="5"/>
      <c r="J51" s="7"/>
      <c r="K51" s="7"/>
      <c r="L51" s="3"/>
      <c r="M51" s="7"/>
      <c r="N51" s="7">
        <f t="shared" si="0"/>
        <v>0</v>
      </c>
      <c r="O51" s="57"/>
      <c r="P51" s="57"/>
      <c r="Q51" s="58">
        <f t="shared" si="1"/>
        <v>0</v>
      </c>
      <c r="R51" s="50"/>
      <c r="T51" s="50"/>
      <c r="U51" s="51">
        <f t="shared" si="2"/>
        <v>0</v>
      </c>
      <c r="X51" s="68">
        <f>U51-W51</f>
        <v>0</v>
      </c>
      <c r="AD51" s="78"/>
      <c r="AE51" s="78"/>
      <c r="AF51" s="78"/>
      <c r="AG51" s="1"/>
      <c r="AH51" s="1"/>
      <c r="AI51" s="140"/>
    </row>
    <row r="52" spans="1:35" ht="31.5" customHeight="1">
      <c r="A52" s="8">
        <v>2</v>
      </c>
      <c r="B52" s="159" t="s">
        <v>22</v>
      </c>
      <c r="C52" s="160"/>
      <c r="D52" s="160"/>
      <c r="E52" s="160"/>
      <c r="F52" s="7">
        <v>110178</v>
      </c>
      <c r="G52" s="3"/>
      <c r="H52" s="3"/>
      <c r="I52" s="5" t="s">
        <v>87</v>
      </c>
      <c r="J52" s="7">
        <f>50000+10000+5000+10000</f>
        <v>75000</v>
      </c>
      <c r="K52" s="7">
        <f>F52-J52</f>
        <v>35178</v>
      </c>
      <c r="L52" s="1" t="s">
        <v>110</v>
      </c>
      <c r="M52" s="7">
        <v>35178</v>
      </c>
      <c r="N52" s="7">
        <f t="shared" si="0"/>
        <v>0</v>
      </c>
      <c r="O52" s="57"/>
      <c r="P52" s="57"/>
      <c r="Q52" s="58">
        <f t="shared" si="1"/>
        <v>0</v>
      </c>
      <c r="R52" s="50"/>
      <c r="T52" s="50"/>
      <c r="U52" s="51">
        <f t="shared" si="2"/>
        <v>0</v>
      </c>
      <c r="X52" s="68">
        <f aca="true" t="shared" si="8" ref="X52:X93">U52-W52</f>
        <v>0</v>
      </c>
      <c r="Y52" s="75">
        <v>4361</v>
      </c>
      <c r="Z52" s="68">
        <f>X52+Y52</f>
        <v>4361</v>
      </c>
      <c r="AA52" t="s">
        <v>188</v>
      </c>
      <c r="AB52">
        <f>3800+500</f>
        <v>4300</v>
      </c>
      <c r="AC52" s="77">
        <f>Z52-AB52</f>
        <v>61</v>
      </c>
      <c r="AD52" s="78"/>
      <c r="AE52" s="78"/>
      <c r="AF52" s="78"/>
      <c r="AG52" s="1" t="s">
        <v>249</v>
      </c>
      <c r="AH52" s="1">
        <v>61</v>
      </c>
      <c r="AI52" s="140">
        <f t="shared" si="4"/>
        <v>0</v>
      </c>
    </row>
    <row r="53" spans="1:35" s="31" customFormat="1" ht="30">
      <c r="A53" s="39">
        <v>3</v>
      </c>
      <c r="B53" s="172" t="s">
        <v>23</v>
      </c>
      <c r="C53" s="173"/>
      <c r="D53" s="173"/>
      <c r="E53" s="173"/>
      <c r="F53" s="36">
        <v>110178</v>
      </c>
      <c r="G53" s="33"/>
      <c r="H53" s="33"/>
      <c r="I53" s="38" t="s">
        <v>64</v>
      </c>
      <c r="J53" s="36">
        <f>12000+15000+13000+25000+7000+11000+10000+12000</f>
        <v>105000</v>
      </c>
      <c r="K53" s="36">
        <f>F53-J53</f>
        <v>5178</v>
      </c>
      <c r="L53" s="33" t="s">
        <v>98</v>
      </c>
      <c r="M53" s="36">
        <v>3000</v>
      </c>
      <c r="N53" s="36">
        <f t="shared" si="0"/>
        <v>2178</v>
      </c>
      <c r="O53" s="60" t="s">
        <v>133</v>
      </c>
      <c r="P53" s="60">
        <v>2178</v>
      </c>
      <c r="Q53" s="61">
        <f t="shared" si="1"/>
        <v>0</v>
      </c>
      <c r="R53" s="53" t="s">
        <v>150</v>
      </c>
      <c r="S53" s="65">
        <v>3900</v>
      </c>
      <c r="T53" s="53">
        <v>3900</v>
      </c>
      <c r="U53" s="51">
        <f t="shared" si="2"/>
        <v>0</v>
      </c>
      <c r="X53" s="68">
        <f t="shared" si="8"/>
        <v>0</v>
      </c>
      <c r="Y53" s="76">
        <v>4361</v>
      </c>
      <c r="Z53" s="68">
        <f>X53+Y53</f>
        <v>4361</v>
      </c>
      <c r="AA53" t="s">
        <v>188</v>
      </c>
      <c r="AB53">
        <f>3800+500</f>
        <v>4300</v>
      </c>
      <c r="AC53" s="77">
        <f>Z53-AB53</f>
        <v>61</v>
      </c>
      <c r="AD53" s="79"/>
      <c r="AE53" s="79"/>
      <c r="AF53" s="79"/>
      <c r="AG53" s="138"/>
      <c r="AH53" s="138"/>
      <c r="AI53" s="140">
        <f t="shared" si="4"/>
        <v>61</v>
      </c>
    </row>
    <row r="54" spans="1:35" s="31" customFormat="1" ht="30">
      <c r="A54" s="39">
        <v>4</v>
      </c>
      <c r="B54" s="172" t="s">
        <v>24</v>
      </c>
      <c r="C54" s="173"/>
      <c r="D54" s="173"/>
      <c r="E54" s="173"/>
      <c r="F54" s="36">
        <v>110178</v>
      </c>
      <c r="G54" s="33"/>
      <c r="H54" s="33"/>
      <c r="I54" s="38" t="s">
        <v>89</v>
      </c>
      <c r="J54" s="36">
        <f>5000+70000+10000</f>
        <v>85000</v>
      </c>
      <c r="K54" s="36">
        <f>F54-J54</f>
        <v>25178</v>
      </c>
      <c r="L54" s="33" t="s">
        <v>99</v>
      </c>
      <c r="M54" s="36">
        <v>25000</v>
      </c>
      <c r="N54" s="36">
        <f t="shared" si="0"/>
        <v>178</v>
      </c>
      <c r="O54" s="60" t="s">
        <v>137</v>
      </c>
      <c r="P54" s="60">
        <v>178</v>
      </c>
      <c r="Q54" s="61">
        <f t="shared" si="1"/>
        <v>0</v>
      </c>
      <c r="R54" s="53"/>
      <c r="S54" s="65"/>
      <c r="T54" s="53"/>
      <c r="U54" s="51">
        <f t="shared" si="2"/>
        <v>0</v>
      </c>
      <c r="X54" s="68">
        <f t="shared" si="8"/>
        <v>0</v>
      </c>
      <c r="Y54" s="76">
        <v>4361</v>
      </c>
      <c r="Z54" s="68">
        <f>X54+Y54</f>
        <v>4361</v>
      </c>
      <c r="AA54" t="s">
        <v>188</v>
      </c>
      <c r="AB54">
        <f>3800+500</f>
        <v>4300</v>
      </c>
      <c r="AC54" s="77">
        <f>Z54-AB54</f>
        <v>61</v>
      </c>
      <c r="AD54" s="79"/>
      <c r="AE54" s="79"/>
      <c r="AF54" s="79"/>
      <c r="AG54" s="138" t="s">
        <v>261</v>
      </c>
      <c r="AH54" s="138">
        <v>61</v>
      </c>
      <c r="AI54" s="140">
        <f t="shared" si="4"/>
        <v>0</v>
      </c>
    </row>
    <row r="55" spans="1:35" ht="15">
      <c r="A55" s="3"/>
      <c r="B55" s="9" t="s">
        <v>43</v>
      </c>
      <c r="C55" s="9"/>
      <c r="D55" s="9"/>
      <c r="E55" s="9"/>
      <c r="F55" s="10">
        <f>F50+F52+F53+F54</f>
        <v>440712</v>
      </c>
      <c r="G55" s="9"/>
      <c r="H55" s="9"/>
      <c r="I55" s="20"/>
      <c r="J55" s="10">
        <f>J50+J51+J52+J53+J54</f>
        <v>375000</v>
      </c>
      <c r="K55" s="10">
        <f>F55-J55</f>
        <v>65712</v>
      </c>
      <c r="L55" s="3"/>
      <c r="M55" s="10">
        <f>M50+M51+M52+M53+M54</f>
        <v>63178</v>
      </c>
      <c r="N55" s="7">
        <f t="shared" si="0"/>
        <v>2534</v>
      </c>
      <c r="O55" s="57"/>
      <c r="P55" s="59">
        <f>P50+P51+P52+P53+P54</f>
        <v>2534</v>
      </c>
      <c r="Q55" s="58">
        <f t="shared" si="1"/>
        <v>0</v>
      </c>
      <c r="R55" s="50"/>
      <c r="S55" s="66">
        <f>SUM(S50:S54)</f>
        <v>3900</v>
      </c>
      <c r="T55" s="52">
        <f>T50+T51+T52+T53+T54</f>
        <v>3900</v>
      </c>
      <c r="U55" s="67">
        <f t="shared" si="2"/>
        <v>0</v>
      </c>
      <c r="V55" s="66">
        <f>SUM(V50:V54)</f>
        <v>0</v>
      </c>
      <c r="W55" s="66">
        <f>SUM(W50:W54)</f>
        <v>0</v>
      </c>
      <c r="X55" s="66">
        <f>SUM(X50:X54)</f>
        <v>0</v>
      </c>
      <c r="Y55" s="66">
        <f>SUM(Y50:Y54)</f>
        <v>17444</v>
      </c>
      <c r="Z55" s="68">
        <f>X55+Y55</f>
        <v>17444</v>
      </c>
      <c r="AB55" s="66">
        <f>SUM(AB50:AB54)</f>
        <v>17200</v>
      </c>
      <c r="AC55" s="77">
        <f>Z55-AB55</f>
        <v>244</v>
      </c>
      <c r="AD55" s="78"/>
      <c r="AE55" s="78"/>
      <c r="AF55" s="78"/>
      <c r="AG55" s="1"/>
      <c r="AH55" s="141">
        <f>SUM(AH50:AH54)</f>
        <v>183</v>
      </c>
      <c r="AI55" s="141">
        <f>SUM(AI50:AI54)</f>
        <v>61</v>
      </c>
    </row>
    <row r="56" spans="1:35" ht="15">
      <c r="A56" s="171" t="s">
        <v>25</v>
      </c>
      <c r="B56" s="160"/>
      <c r="C56" s="160"/>
      <c r="D56" s="160"/>
      <c r="E56" s="160"/>
      <c r="F56" s="160"/>
      <c r="G56" s="160"/>
      <c r="H56" s="160"/>
      <c r="I56" s="5"/>
      <c r="J56" s="7"/>
      <c r="K56" s="7"/>
      <c r="L56" s="3"/>
      <c r="M56" s="3"/>
      <c r="N56" s="7"/>
      <c r="O56" s="57"/>
      <c r="P56" s="57"/>
      <c r="Q56" s="58"/>
      <c r="R56" s="50"/>
      <c r="T56" s="50"/>
      <c r="U56" s="51">
        <f t="shared" si="2"/>
        <v>0</v>
      </c>
      <c r="X56" s="68"/>
      <c r="AD56" s="78"/>
      <c r="AE56" s="78"/>
      <c r="AF56" s="78"/>
      <c r="AG56" s="1"/>
      <c r="AH56" s="1"/>
      <c r="AI56" s="140"/>
    </row>
    <row r="57" spans="1:35" ht="13.5" customHeight="1">
      <c r="A57" s="160"/>
      <c r="B57" s="160"/>
      <c r="C57" s="160"/>
      <c r="D57" s="160"/>
      <c r="E57" s="160"/>
      <c r="F57" s="160"/>
      <c r="G57" s="160"/>
      <c r="H57" s="160"/>
      <c r="I57" s="5"/>
      <c r="J57" s="7"/>
      <c r="K57" s="7"/>
      <c r="L57" s="3"/>
      <c r="M57" s="3"/>
      <c r="N57" s="7"/>
      <c r="O57" s="57"/>
      <c r="P57" s="57"/>
      <c r="Q57" s="58"/>
      <c r="R57" s="50"/>
      <c r="T57" s="50"/>
      <c r="U57" s="51">
        <f t="shared" si="2"/>
        <v>0</v>
      </c>
      <c r="X57" s="68"/>
      <c r="AD57" s="78"/>
      <c r="AE57" s="78"/>
      <c r="AF57" s="78"/>
      <c r="AG57" s="1"/>
      <c r="AH57" s="1"/>
      <c r="AI57" s="140"/>
    </row>
    <row r="58" spans="1:35" ht="15" hidden="1">
      <c r="A58" s="3"/>
      <c r="B58" s="3"/>
      <c r="C58" s="3"/>
      <c r="D58" s="3"/>
      <c r="E58" s="3"/>
      <c r="F58" s="3"/>
      <c r="G58" s="3"/>
      <c r="H58" s="3"/>
      <c r="I58" s="5"/>
      <c r="J58" s="7"/>
      <c r="K58" s="7"/>
      <c r="L58" s="3"/>
      <c r="M58" s="3"/>
      <c r="N58" s="7">
        <f t="shared" si="0"/>
        <v>0</v>
      </c>
      <c r="O58" s="57"/>
      <c r="P58" s="57"/>
      <c r="Q58" s="58">
        <f t="shared" si="1"/>
        <v>0</v>
      </c>
      <c r="R58" s="50"/>
      <c r="T58" s="50"/>
      <c r="U58" s="51">
        <f t="shared" si="2"/>
        <v>0</v>
      </c>
      <c r="X58" s="68">
        <f t="shared" si="8"/>
        <v>0</v>
      </c>
      <c r="AD58" s="78"/>
      <c r="AE58" s="78"/>
      <c r="AF58" s="78"/>
      <c r="AG58" s="1"/>
      <c r="AH58" s="1"/>
      <c r="AI58" s="140">
        <f t="shared" si="4"/>
        <v>0</v>
      </c>
    </row>
    <row r="59" spans="1:35" ht="15">
      <c r="A59" s="158">
        <v>1</v>
      </c>
      <c r="B59" s="169" t="s">
        <v>4</v>
      </c>
      <c r="C59" s="170"/>
      <c r="D59" s="170"/>
      <c r="E59" s="3"/>
      <c r="F59" s="3"/>
      <c r="G59" s="3"/>
      <c r="H59" s="3"/>
      <c r="I59" s="5"/>
      <c r="J59" s="7"/>
      <c r="K59" s="7"/>
      <c r="L59" s="3"/>
      <c r="M59" s="3"/>
      <c r="N59" s="7">
        <f t="shared" si="0"/>
        <v>0</v>
      </c>
      <c r="O59" s="57"/>
      <c r="P59" s="57"/>
      <c r="Q59" s="58">
        <f t="shared" si="1"/>
        <v>0</v>
      </c>
      <c r="R59" s="50"/>
      <c r="T59" s="50"/>
      <c r="U59" s="51">
        <f t="shared" si="2"/>
        <v>0</v>
      </c>
      <c r="X59" s="68"/>
      <c r="AD59" s="78"/>
      <c r="AE59" s="78"/>
      <c r="AF59" s="78"/>
      <c r="AG59" s="1"/>
      <c r="AH59" s="1"/>
      <c r="AI59" s="140"/>
    </row>
    <row r="60" spans="1:35" ht="15">
      <c r="A60" s="158"/>
      <c r="B60" s="159" t="s">
        <v>26</v>
      </c>
      <c r="C60" s="160"/>
      <c r="D60" s="160"/>
      <c r="E60" s="160"/>
      <c r="F60" s="7">
        <v>110178</v>
      </c>
      <c r="G60" s="3"/>
      <c r="H60" s="3"/>
      <c r="I60" s="5" t="s">
        <v>69</v>
      </c>
      <c r="J60" s="7">
        <v>110178</v>
      </c>
      <c r="K60" s="7">
        <f>F60-J60</f>
        <v>0</v>
      </c>
      <c r="L60" s="3"/>
      <c r="M60" s="3"/>
      <c r="N60" s="7">
        <f t="shared" si="0"/>
        <v>0</v>
      </c>
      <c r="O60" s="57"/>
      <c r="P60" s="57"/>
      <c r="Q60" s="58">
        <f t="shared" si="1"/>
        <v>0</v>
      </c>
      <c r="R60" s="50"/>
      <c r="T60" s="50"/>
      <c r="U60" s="51">
        <f t="shared" si="2"/>
        <v>0</v>
      </c>
      <c r="X60" s="68">
        <f t="shared" si="8"/>
        <v>0</v>
      </c>
      <c r="Y60" s="75">
        <v>4361</v>
      </c>
      <c r="Z60" s="68">
        <f>X60+Y60</f>
        <v>4361</v>
      </c>
      <c r="AA60" t="s">
        <v>187</v>
      </c>
      <c r="AB60">
        <f>3800+500</f>
        <v>4300</v>
      </c>
      <c r="AC60" s="77">
        <f>Z60-AB60</f>
        <v>61</v>
      </c>
      <c r="AD60" s="78"/>
      <c r="AE60" s="78"/>
      <c r="AF60" s="78"/>
      <c r="AG60" s="1"/>
      <c r="AH60" s="1"/>
      <c r="AI60" s="140">
        <f t="shared" si="4"/>
        <v>61</v>
      </c>
    </row>
    <row r="61" spans="1:35" ht="15.75">
      <c r="A61" s="11"/>
      <c r="B61" s="169" t="s">
        <v>6</v>
      </c>
      <c r="C61" s="170"/>
      <c r="D61" s="170"/>
      <c r="E61" s="3"/>
      <c r="F61" s="3"/>
      <c r="G61" s="3"/>
      <c r="H61" s="3"/>
      <c r="I61" s="5"/>
      <c r="J61" s="7"/>
      <c r="K61" s="7"/>
      <c r="L61" s="3"/>
      <c r="M61" s="3"/>
      <c r="N61" s="7">
        <f t="shared" si="0"/>
        <v>0</v>
      </c>
      <c r="O61" s="57"/>
      <c r="P61" s="57"/>
      <c r="Q61" s="58">
        <f t="shared" si="1"/>
        <v>0</v>
      </c>
      <c r="R61" s="50"/>
      <c r="T61" s="50"/>
      <c r="U61" s="51">
        <f t="shared" si="2"/>
        <v>0</v>
      </c>
      <c r="X61" s="68">
        <f t="shared" si="8"/>
        <v>0</v>
      </c>
      <c r="AD61" s="78"/>
      <c r="AE61" s="78"/>
      <c r="AF61" s="78"/>
      <c r="AG61" s="1"/>
      <c r="AH61" s="1"/>
      <c r="AI61" s="140">
        <f t="shared" si="4"/>
        <v>0</v>
      </c>
    </row>
    <row r="62" spans="1:35" s="46" customFormat="1" ht="15">
      <c r="A62" s="39">
        <v>2</v>
      </c>
      <c r="B62" s="172" t="s">
        <v>27</v>
      </c>
      <c r="C62" s="173"/>
      <c r="D62" s="173"/>
      <c r="E62" s="173"/>
      <c r="F62" s="36">
        <v>110178</v>
      </c>
      <c r="G62" s="33"/>
      <c r="H62" s="33"/>
      <c r="I62" s="38" t="s">
        <v>61</v>
      </c>
      <c r="J62" s="36">
        <f>2900+15000+15000+37000+4500+2800+14000+6500+12300</f>
        <v>110000</v>
      </c>
      <c r="K62" s="36">
        <f>F62-J62</f>
        <v>178</v>
      </c>
      <c r="L62" s="33" t="s">
        <v>104</v>
      </c>
      <c r="M62" s="33">
        <v>100</v>
      </c>
      <c r="N62" s="36">
        <f t="shared" si="0"/>
        <v>78</v>
      </c>
      <c r="O62" s="60" t="s">
        <v>136</v>
      </c>
      <c r="P62" s="60">
        <v>78</v>
      </c>
      <c r="Q62" s="61">
        <f t="shared" si="1"/>
        <v>0</v>
      </c>
      <c r="R62" s="53" t="s">
        <v>158</v>
      </c>
      <c r="S62" s="65">
        <v>18610</v>
      </c>
      <c r="T62" s="53">
        <f>10000+500</f>
        <v>10500</v>
      </c>
      <c r="U62" s="69">
        <f t="shared" si="2"/>
        <v>8110</v>
      </c>
      <c r="V62" s="31" t="s">
        <v>169</v>
      </c>
      <c r="W62" s="31">
        <v>8110</v>
      </c>
      <c r="X62" s="121">
        <f t="shared" si="8"/>
        <v>0</v>
      </c>
      <c r="Y62" s="76">
        <v>4361</v>
      </c>
      <c r="Z62" s="121">
        <f>X62+Y62</f>
        <v>4361</v>
      </c>
      <c r="AA62" s="31" t="s">
        <v>187</v>
      </c>
      <c r="AB62" s="31">
        <f>3800+500</f>
        <v>4300</v>
      </c>
      <c r="AC62" s="77">
        <f>Z62-AB62</f>
        <v>61</v>
      </c>
      <c r="AD62" s="80"/>
      <c r="AE62" s="80"/>
      <c r="AF62" s="80"/>
      <c r="AG62" s="139" t="s">
        <v>113</v>
      </c>
      <c r="AH62" s="139">
        <v>61</v>
      </c>
      <c r="AI62" s="140">
        <f t="shared" si="4"/>
        <v>0</v>
      </c>
    </row>
    <row r="63" spans="1:35" ht="15">
      <c r="A63" s="39">
        <v>3</v>
      </c>
      <c r="B63" s="172" t="s">
        <v>28</v>
      </c>
      <c r="C63" s="175"/>
      <c r="D63" s="175"/>
      <c r="E63" s="175"/>
      <c r="F63" s="36">
        <v>110178</v>
      </c>
      <c r="G63" s="33"/>
      <c r="H63" s="33"/>
      <c r="I63" s="38" t="s">
        <v>65</v>
      </c>
      <c r="J63" s="36">
        <v>100000</v>
      </c>
      <c r="K63" s="36">
        <f>F63-J63</f>
        <v>10178</v>
      </c>
      <c r="L63" s="33" t="s">
        <v>126</v>
      </c>
      <c r="M63" s="33">
        <v>10178</v>
      </c>
      <c r="N63" s="36">
        <f t="shared" si="0"/>
        <v>0</v>
      </c>
      <c r="O63" s="57"/>
      <c r="P63" s="57"/>
      <c r="Q63" s="58">
        <f t="shared" si="1"/>
        <v>0</v>
      </c>
      <c r="R63" s="50"/>
      <c r="T63" s="50"/>
      <c r="U63" s="51">
        <f t="shared" si="2"/>
        <v>0</v>
      </c>
      <c r="X63" s="68">
        <f t="shared" si="8"/>
        <v>0</v>
      </c>
      <c r="Y63" s="75">
        <v>4361</v>
      </c>
      <c r="Z63" s="68">
        <f>X63+Y63</f>
        <v>4361</v>
      </c>
      <c r="AA63" t="s">
        <v>187</v>
      </c>
      <c r="AB63">
        <f>3800+500</f>
        <v>4300</v>
      </c>
      <c r="AC63" s="77">
        <f>Z63-AB63</f>
        <v>61</v>
      </c>
      <c r="AD63" s="78"/>
      <c r="AE63" s="78"/>
      <c r="AF63" s="78"/>
      <c r="AG63" s="1"/>
      <c r="AH63" s="1"/>
      <c r="AI63" s="140">
        <f t="shared" si="4"/>
        <v>61</v>
      </c>
    </row>
    <row r="64" spans="1:35" ht="30">
      <c r="A64" s="8">
        <v>4</v>
      </c>
      <c r="B64" s="159" t="s">
        <v>29</v>
      </c>
      <c r="C64" s="160"/>
      <c r="D64" s="160"/>
      <c r="E64" s="160"/>
      <c r="F64" s="7">
        <v>110178</v>
      </c>
      <c r="G64" s="3"/>
      <c r="H64" s="3"/>
      <c r="I64" s="5" t="s">
        <v>67</v>
      </c>
      <c r="J64" s="7">
        <f>40000+30000+40178</f>
        <v>110178</v>
      </c>
      <c r="K64" s="7">
        <f>F64-J64</f>
        <v>0</v>
      </c>
      <c r="L64" s="3"/>
      <c r="M64" s="3"/>
      <c r="N64" s="7">
        <f t="shared" si="0"/>
        <v>0</v>
      </c>
      <c r="O64" s="57"/>
      <c r="P64" s="57"/>
      <c r="Q64" s="58">
        <f t="shared" si="1"/>
        <v>0</v>
      </c>
      <c r="R64" s="50"/>
      <c r="T64" s="50"/>
      <c r="U64" s="51">
        <f t="shared" si="2"/>
        <v>0</v>
      </c>
      <c r="X64" s="68">
        <f t="shared" si="8"/>
        <v>0</v>
      </c>
      <c r="Y64" s="75">
        <v>4361</v>
      </c>
      <c r="Z64" s="68">
        <f>X64+Y64</f>
        <v>4361</v>
      </c>
      <c r="AA64" t="s">
        <v>187</v>
      </c>
      <c r="AB64">
        <f>3800+500</f>
        <v>4300</v>
      </c>
      <c r="AC64" s="77">
        <f>Z64-AB64</f>
        <v>61</v>
      </c>
      <c r="AD64" s="78"/>
      <c r="AE64" s="78"/>
      <c r="AF64" s="78"/>
      <c r="AG64" s="1"/>
      <c r="AH64" s="1"/>
      <c r="AI64" s="140">
        <f t="shared" si="4"/>
        <v>61</v>
      </c>
    </row>
    <row r="65" spans="1:35" ht="15.75">
      <c r="A65" s="12"/>
      <c r="B65" s="9" t="s">
        <v>43</v>
      </c>
      <c r="C65" s="9"/>
      <c r="D65" s="9"/>
      <c r="E65" s="9"/>
      <c r="F65" s="10">
        <f>F60+F62+F63+F64</f>
        <v>440712</v>
      </c>
      <c r="G65" s="3"/>
      <c r="H65" s="3"/>
      <c r="I65" s="20"/>
      <c r="J65" s="10">
        <f>J60+J61+J62+J63+J64</f>
        <v>430356</v>
      </c>
      <c r="K65" s="10">
        <f>F65-J65</f>
        <v>10356</v>
      </c>
      <c r="L65" s="3"/>
      <c r="M65" s="10">
        <f>M60+M61+M62+M63+M64</f>
        <v>10278</v>
      </c>
      <c r="N65" s="7">
        <f t="shared" si="0"/>
        <v>78</v>
      </c>
      <c r="O65" s="57"/>
      <c r="P65" s="59">
        <f>P60+P61+P62+P63+P64</f>
        <v>78</v>
      </c>
      <c r="Q65" s="58">
        <f t="shared" si="1"/>
        <v>0</v>
      </c>
      <c r="R65" s="50"/>
      <c r="S65" s="66">
        <f>SUM(S59:S64)</f>
        <v>18610</v>
      </c>
      <c r="T65" s="52">
        <f>T60+T61+T62+T63+T64</f>
        <v>10500</v>
      </c>
      <c r="U65" s="67">
        <f>Q65+S65-T65</f>
        <v>8110</v>
      </c>
      <c r="V65" s="66"/>
      <c r="W65" s="66">
        <f>SUM(W59:W64)</f>
        <v>8110</v>
      </c>
      <c r="X65" s="66">
        <f>SUM(X59:X64)</f>
        <v>0</v>
      </c>
      <c r="Y65" s="66">
        <f>SUM(Y59:Y64)</f>
        <v>17444</v>
      </c>
      <c r="Z65" s="68">
        <f>X65+Y65</f>
        <v>17444</v>
      </c>
      <c r="AB65" s="66">
        <f>SUM(AB59:AB64)</f>
        <v>17200</v>
      </c>
      <c r="AC65" s="77">
        <f>Z65-AB65</f>
        <v>244</v>
      </c>
      <c r="AD65" s="78"/>
      <c r="AE65" s="78"/>
      <c r="AF65" s="78"/>
      <c r="AG65" s="1"/>
      <c r="AH65" s="141">
        <f>SUM(AH60:AH64)</f>
        <v>61</v>
      </c>
      <c r="AI65" s="141">
        <f>SUM(AI60:AI64)</f>
        <v>183</v>
      </c>
    </row>
    <row r="66" spans="1:35" ht="15">
      <c r="A66" s="171" t="s">
        <v>30</v>
      </c>
      <c r="B66" s="160"/>
      <c r="C66" s="160"/>
      <c r="D66" s="160"/>
      <c r="E66" s="160"/>
      <c r="F66" s="160"/>
      <c r="G66" s="160"/>
      <c r="H66" s="160"/>
      <c r="I66" s="5"/>
      <c r="J66" s="7"/>
      <c r="K66" s="7"/>
      <c r="L66" s="3"/>
      <c r="M66" s="3"/>
      <c r="N66" s="7"/>
      <c r="O66" s="57"/>
      <c r="P66" s="57"/>
      <c r="Q66" s="58"/>
      <c r="R66" s="50"/>
      <c r="T66" s="50"/>
      <c r="U66" s="51">
        <f t="shared" si="2"/>
        <v>0</v>
      </c>
      <c r="X66" s="68"/>
      <c r="AD66" s="78"/>
      <c r="AE66" s="78"/>
      <c r="AF66" s="78"/>
      <c r="AG66" s="1"/>
      <c r="AH66" s="1"/>
      <c r="AI66" s="140"/>
    </row>
    <row r="67" spans="1:35" ht="15" hidden="1">
      <c r="A67" s="3"/>
      <c r="B67" s="3"/>
      <c r="C67" s="3"/>
      <c r="D67" s="3"/>
      <c r="E67" s="3"/>
      <c r="F67" s="3"/>
      <c r="G67" s="3"/>
      <c r="H67" s="3"/>
      <c r="I67" s="5"/>
      <c r="J67" s="7"/>
      <c r="K67" s="7"/>
      <c r="L67" s="3"/>
      <c r="M67" s="3"/>
      <c r="N67" s="7"/>
      <c r="O67" s="57"/>
      <c r="P67" s="57"/>
      <c r="Q67" s="58"/>
      <c r="R67" s="50"/>
      <c r="T67" s="50"/>
      <c r="U67" s="51">
        <f t="shared" si="2"/>
        <v>0</v>
      </c>
      <c r="X67" s="68"/>
      <c r="AD67" s="78"/>
      <c r="AE67" s="78"/>
      <c r="AF67" s="78"/>
      <c r="AG67" s="1"/>
      <c r="AH67" s="1"/>
      <c r="AI67" s="140">
        <f t="shared" si="4"/>
        <v>0</v>
      </c>
    </row>
    <row r="68" spans="1:35" ht="15">
      <c r="A68" s="158">
        <v>1</v>
      </c>
      <c r="B68" s="169" t="s">
        <v>4</v>
      </c>
      <c r="C68" s="170"/>
      <c r="D68" s="170"/>
      <c r="E68" s="3"/>
      <c r="F68" s="3"/>
      <c r="G68" s="3"/>
      <c r="H68" s="3"/>
      <c r="I68" s="5"/>
      <c r="J68" s="7"/>
      <c r="K68" s="7"/>
      <c r="L68" s="3"/>
      <c r="M68" s="3"/>
      <c r="N68" s="7"/>
      <c r="O68" s="57"/>
      <c r="P68" s="57"/>
      <c r="Q68" s="58"/>
      <c r="R68" s="50"/>
      <c r="T68" s="50"/>
      <c r="U68" s="51">
        <f t="shared" si="2"/>
        <v>0</v>
      </c>
      <c r="X68" s="68"/>
      <c r="AD68" s="78"/>
      <c r="AE68" s="78"/>
      <c r="AF68" s="78"/>
      <c r="AG68" s="1"/>
      <c r="AH68" s="1"/>
      <c r="AI68" s="140"/>
    </row>
    <row r="69" spans="1:35" ht="15">
      <c r="A69" s="158"/>
      <c r="B69" s="172" t="s">
        <v>31</v>
      </c>
      <c r="C69" s="173"/>
      <c r="D69" s="173"/>
      <c r="E69" s="173"/>
      <c r="F69" s="36">
        <v>110178</v>
      </c>
      <c r="G69" s="33"/>
      <c r="H69" s="33"/>
      <c r="I69" s="38" t="s">
        <v>60</v>
      </c>
      <c r="J69" s="36">
        <f>60000+50000</f>
        <v>110000</v>
      </c>
      <c r="K69" s="36">
        <f>F69-J69</f>
        <v>178</v>
      </c>
      <c r="L69" s="33" t="s">
        <v>128</v>
      </c>
      <c r="M69" s="33">
        <v>178</v>
      </c>
      <c r="N69" s="36">
        <f t="shared" si="0"/>
        <v>0</v>
      </c>
      <c r="O69" s="57"/>
      <c r="P69" s="57"/>
      <c r="Q69" s="58">
        <f t="shared" si="1"/>
        <v>0</v>
      </c>
      <c r="R69" s="50"/>
      <c r="T69" s="50"/>
      <c r="U69" s="51">
        <f t="shared" si="2"/>
        <v>0</v>
      </c>
      <c r="X69" s="68">
        <f t="shared" si="8"/>
        <v>0</v>
      </c>
      <c r="Y69" s="75">
        <v>4361</v>
      </c>
      <c r="Z69" s="68">
        <f>X69+Y69</f>
        <v>4361</v>
      </c>
      <c r="AA69" t="s">
        <v>186</v>
      </c>
      <c r="AB69">
        <f>3800+500</f>
        <v>4300</v>
      </c>
      <c r="AC69" s="77">
        <f>Z69-AB69</f>
        <v>61</v>
      </c>
      <c r="AD69" s="78"/>
      <c r="AE69" s="78"/>
      <c r="AF69" s="78"/>
      <c r="AG69" s="1" t="s">
        <v>180</v>
      </c>
      <c r="AH69" s="1">
        <v>61</v>
      </c>
      <c r="AI69" s="140">
        <f t="shared" si="4"/>
        <v>0</v>
      </c>
    </row>
    <row r="70" spans="1:35" ht="15.75">
      <c r="A70" s="11"/>
      <c r="B70" s="169" t="s">
        <v>6</v>
      </c>
      <c r="C70" s="170"/>
      <c r="D70" s="170"/>
      <c r="E70" s="3"/>
      <c r="F70" s="3"/>
      <c r="G70" s="3"/>
      <c r="H70" s="3"/>
      <c r="I70" s="5"/>
      <c r="J70" s="7"/>
      <c r="K70" s="7"/>
      <c r="L70" s="3"/>
      <c r="M70" s="3"/>
      <c r="N70" s="7">
        <f t="shared" si="0"/>
        <v>0</v>
      </c>
      <c r="O70" s="57"/>
      <c r="P70" s="57"/>
      <c r="Q70" s="58">
        <f t="shared" si="1"/>
        <v>0</v>
      </c>
      <c r="R70" s="50"/>
      <c r="T70" s="50"/>
      <c r="U70" s="51">
        <f t="shared" si="2"/>
        <v>0</v>
      </c>
      <c r="X70" s="68">
        <f t="shared" si="8"/>
        <v>0</v>
      </c>
      <c r="AD70" s="78"/>
      <c r="AE70" s="78"/>
      <c r="AF70" s="78"/>
      <c r="AG70" s="1"/>
      <c r="AH70" s="1"/>
      <c r="AI70" s="140"/>
    </row>
    <row r="71" spans="1:35" s="31" customFormat="1" ht="15">
      <c r="A71" s="39">
        <v>2</v>
      </c>
      <c r="B71" s="172" t="s">
        <v>32</v>
      </c>
      <c r="C71" s="173"/>
      <c r="D71" s="173"/>
      <c r="E71" s="173"/>
      <c r="F71" s="36">
        <v>110178</v>
      </c>
      <c r="G71" s="33"/>
      <c r="H71" s="33"/>
      <c r="I71" s="38"/>
      <c r="J71" s="36"/>
      <c r="K71" s="36">
        <f>F71-J71</f>
        <v>110178</v>
      </c>
      <c r="L71" s="33" t="s">
        <v>113</v>
      </c>
      <c r="M71" s="33">
        <v>92000</v>
      </c>
      <c r="N71" s="36">
        <f t="shared" si="0"/>
        <v>18178</v>
      </c>
      <c r="O71" s="60"/>
      <c r="P71" s="60"/>
      <c r="Q71" s="61">
        <f t="shared" si="1"/>
        <v>18178</v>
      </c>
      <c r="R71" s="53" t="s">
        <v>140</v>
      </c>
      <c r="S71" s="65"/>
      <c r="T71" s="53">
        <v>18178</v>
      </c>
      <c r="U71" s="69">
        <f t="shared" si="2"/>
        <v>0</v>
      </c>
      <c r="X71" s="68">
        <f t="shared" si="8"/>
        <v>0</v>
      </c>
      <c r="Y71" s="76">
        <v>4361</v>
      </c>
      <c r="Z71" s="68">
        <f>X71+Y71</f>
        <v>4361</v>
      </c>
      <c r="AA71" t="s">
        <v>186</v>
      </c>
      <c r="AB71">
        <f>3800+500</f>
        <v>4300</v>
      </c>
      <c r="AC71" s="77">
        <f>Z71-AB71</f>
        <v>61</v>
      </c>
      <c r="AD71" s="79"/>
      <c r="AE71" s="79"/>
      <c r="AF71" s="79"/>
      <c r="AG71" s="138"/>
      <c r="AH71" s="138"/>
      <c r="AI71" s="140">
        <f t="shared" si="4"/>
        <v>61</v>
      </c>
    </row>
    <row r="72" spans="1:35" s="46" customFormat="1" ht="15">
      <c r="A72" s="39">
        <v>3</v>
      </c>
      <c r="B72" s="172" t="s">
        <v>33</v>
      </c>
      <c r="C72" s="173"/>
      <c r="D72" s="173"/>
      <c r="E72" s="173"/>
      <c r="F72" s="36">
        <v>110178</v>
      </c>
      <c r="G72" s="33"/>
      <c r="H72" s="33"/>
      <c r="I72" s="38"/>
      <c r="J72" s="36"/>
      <c r="K72" s="36">
        <f>F72-J72</f>
        <v>110178</v>
      </c>
      <c r="L72" s="33" t="s">
        <v>119</v>
      </c>
      <c r="M72" s="33">
        <v>1000</v>
      </c>
      <c r="N72" s="36">
        <f t="shared" si="0"/>
        <v>109178</v>
      </c>
      <c r="O72" s="60" t="s">
        <v>145</v>
      </c>
      <c r="P72" s="60">
        <f>6000+10000+8683+6000</f>
        <v>30683</v>
      </c>
      <c r="Q72" s="61">
        <f t="shared" si="1"/>
        <v>78495</v>
      </c>
      <c r="R72" s="53" t="s">
        <v>164</v>
      </c>
      <c r="S72" s="65"/>
      <c r="T72" s="53">
        <f>10000+6000+13000+13000+3000+3000</f>
        <v>48000</v>
      </c>
      <c r="U72" s="69">
        <f t="shared" si="2"/>
        <v>30495</v>
      </c>
      <c r="V72" s="31" t="s">
        <v>170</v>
      </c>
      <c r="W72" s="31">
        <v>28000</v>
      </c>
      <c r="X72" s="121">
        <f t="shared" si="8"/>
        <v>2495</v>
      </c>
      <c r="Y72" s="76">
        <v>4361</v>
      </c>
      <c r="Z72" s="121">
        <f>X72+Y72</f>
        <v>6856</v>
      </c>
      <c r="AA72" s="31" t="s">
        <v>186</v>
      </c>
      <c r="AB72" s="31">
        <f>3800+500</f>
        <v>4300</v>
      </c>
      <c r="AC72" s="130">
        <f>Z72-AB72</f>
        <v>2556</v>
      </c>
      <c r="AD72" s="80"/>
      <c r="AE72" s="80"/>
      <c r="AF72" s="80"/>
      <c r="AG72" s="139"/>
      <c r="AH72" s="139"/>
      <c r="AI72" s="140">
        <f t="shared" si="4"/>
        <v>2556</v>
      </c>
    </row>
    <row r="73" spans="1:35" ht="15">
      <c r="A73" s="8">
        <v>4</v>
      </c>
      <c r="B73" s="159" t="s">
        <v>34</v>
      </c>
      <c r="C73" s="160"/>
      <c r="D73" s="160"/>
      <c r="E73" s="160"/>
      <c r="F73" s="7">
        <v>110178</v>
      </c>
      <c r="G73" s="3"/>
      <c r="H73" s="3"/>
      <c r="I73" s="5" t="s">
        <v>75</v>
      </c>
      <c r="J73" s="7">
        <v>110178</v>
      </c>
      <c r="K73" s="7">
        <f>F73-J73</f>
        <v>0</v>
      </c>
      <c r="L73" s="3"/>
      <c r="M73" s="3"/>
      <c r="N73" s="7">
        <f t="shared" si="0"/>
        <v>0</v>
      </c>
      <c r="O73" s="57"/>
      <c r="P73" s="57"/>
      <c r="Q73" s="58">
        <f t="shared" si="1"/>
        <v>0</v>
      </c>
      <c r="R73" s="50"/>
      <c r="T73" s="50"/>
      <c r="U73" s="51">
        <f t="shared" si="2"/>
        <v>0</v>
      </c>
      <c r="X73" s="68">
        <f t="shared" si="8"/>
        <v>0</v>
      </c>
      <c r="Y73" s="75">
        <v>4361</v>
      </c>
      <c r="Z73" s="68">
        <f>X73+Y73</f>
        <v>4361</v>
      </c>
      <c r="AA73" t="s">
        <v>186</v>
      </c>
      <c r="AB73">
        <f>3800+500</f>
        <v>4300</v>
      </c>
      <c r="AC73" s="77">
        <f>Z73-AB73</f>
        <v>61</v>
      </c>
      <c r="AD73" s="78"/>
      <c r="AE73" s="78"/>
      <c r="AF73" s="78"/>
      <c r="AG73" s="1"/>
      <c r="AH73" s="1"/>
      <c r="AI73" s="140">
        <f t="shared" si="4"/>
        <v>61</v>
      </c>
    </row>
    <row r="74" spans="1:35" ht="15">
      <c r="A74" s="3"/>
      <c r="B74" s="9" t="s">
        <v>43</v>
      </c>
      <c r="C74" s="9"/>
      <c r="D74" s="9"/>
      <c r="E74" s="9"/>
      <c r="F74" s="10">
        <f>F69+F71+F72+F73</f>
        <v>440712</v>
      </c>
      <c r="G74" s="3"/>
      <c r="H74" s="3"/>
      <c r="I74" s="20"/>
      <c r="J74" s="10">
        <f>J69+J71+J72++J73</f>
        <v>220178</v>
      </c>
      <c r="K74" s="10">
        <f>F74-J74</f>
        <v>220534</v>
      </c>
      <c r="L74" s="3"/>
      <c r="M74" s="10">
        <f>M69+M71+M72++M73</f>
        <v>93178</v>
      </c>
      <c r="N74" s="7">
        <f t="shared" si="0"/>
        <v>127356</v>
      </c>
      <c r="O74" s="57"/>
      <c r="P74" s="59">
        <f>P69+P71+P72++P73</f>
        <v>30683</v>
      </c>
      <c r="Q74" s="58">
        <f t="shared" si="1"/>
        <v>96673</v>
      </c>
      <c r="R74" s="50"/>
      <c r="S74" s="66">
        <f>SUM(S69:S73)</f>
        <v>0</v>
      </c>
      <c r="T74" s="52">
        <f>T69+T71+T72++T73</f>
        <v>66178</v>
      </c>
      <c r="U74" s="67">
        <f t="shared" si="2"/>
        <v>30495</v>
      </c>
      <c r="V74" s="66"/>
      <c r="W74" s="66">
        <f>SUM(W69:W73)</f>
        <v>28000</v>
      </c>
      <c r="X74" s="66">
        <f>SUM(X69:X73)</f>
        <v>2495</v>
      </c>
      <c r="Y74" s="66">
        <f>SUM(Y69:Y73)</f>
        <v>17444</v>
      </c>
      <c r="Z74" s="68">
        <f>X74+Y74</f>
        <v>19939</v>
      </c>
      <c r="AB74" s="66">
        <f>SUM(AB69:AB73)</f>
        <v>17200</v>
      </c>
      <c r="AC74" s="77">
        <f>Z74-AB74</f>
        <v>2739</v>
      </c>
      <c r="AD74" s="78"/>
      <c r="AE74" s="78"/>
      <c r="AF74" s="78"/>
      <c r="AG74" s="1"/>
      <c r="AH74" s="141">
        <f>SUM(AH69:AH73)</f>
        <v>61</v>
      </c>
      <c r="AI74" s="141">
        <f>SUM(AI69:AI73)</f>
        <v>2678</v>
      </c>
    </row>
    <row r="75" spans="1:35" ht="14.25" customHeight="1">
      <c r="A75" s="171" t="s">
        <v>35</v>
      </c>
      <c r="B75" s="160"/>
      <c r="C75" s="160"/>
      <c r="D75" s="160"/>
      <c r="E75" s="160"/>
      <c r="F75" s="160"/>
      <c r="G75" s="160"/>
      <c r="H75" s="160"/>
      <c r="I75" s="5"/>
      <c r="J75" s="7"/>
      <c r="K75" s="7"/>
      <c r="L75" s="3"/>
      <c r="M75" s="3"/>
      <c r="N75" s="7"/>
      <c r="O75" s="57"/>
      <c r="P75" s="57"/>
      <c r="Q75" s="58"/>
      <c r="R75" s="50"/>
      <c r="T75" s="50"/>
      <c r="U75" s="51">
        <f t="shared" si="2"/>
        <v>0</v>
      </c>
      <c r="X75" s="68"/>
      <c r="AD75" s="78"/>
      <c r="AE75" s="78"/>
      <c r="AF75" s="78"/>
      <c r="AG75" s="1"/>
      <c r="AH75" s="1"/>
      <c r="AI75" s="140"/>
    </row>
    <row r="76" spans="1:35" ht="15" hidden="1">
      <c r="A76" s="3"/>
      <c r="B76" s="3"/>
      <c r="C76" s="3"/>
      <c r="D76" s="3"/>
      <c r="E76" s="3"/>
      <c r="F76" s="3"/>
      <c r="G76" s="3"/>
      <c r="H76" s="3"/>
      <c r="I76" s="5"/>
      <c r="J76" s="7"/>
      <c r="K76" s="7"/>
      <c r="L76" s="3"/>
      <c r="M76" s="3"/>
      <c r="N76" s="7"/>
      <c r="O76" s="57"/>
      <c r="P76" s="57"/>
      <c r="Q76" s="58"/>
      <c r="R76" s="50"/>
      <c r="T76" s="50"/>
      <c r="U76" s="51">
        <f t="shared" si="2"/>
        <v>0</v>
      </c>
      <c r="X76" s="68"/>
      <c r="AD76" s="78"/>
      <c r="AE76" s="78"/>
      <c r="AF76" s="78"/>
      <c r="AG76" s="1"/>
      <c r="AH76" s="1"/>
      <c r="AI76" s="140">
        <f t="shared" si="4"/>
        <v>0</v>
      </c>
    </row>
    <row r="77" spans="1:35" ht="15">
      <c r="A77" s="158">
        <v>1</v>
      </c>
      <c r="B77" s="169" t="s">
        <v>4</v>
      </c>
      <c r="C77" s="170"/>
      <c r="D77" s="170"/>
      <c r="E77" s="3"/>
      <c r="F77" s="3"/>
      <c r="G77" s="3"/>
      <c r="H77" s="3"/>
      <c r="I77" s="5"/>
      <c r="J77" s="7"/>
      <c r="K77" s="7"/>
      <c r="L77" s="3"/>
      <c r="M77" s="3"/>
      <c r="N77" s="7"/>
      <c r="O77" s="57"/>
      <c r="P77" s="57"/>
      <c r="Q77" s="58"/>
      <c r="R77" s="50"/>
      <c r="T77" s="50"/>
      <c r="U77" s="51">
        <f t="shared" si="2"/>
        <v>0</v>
      </c>
      <c r="X77" s="68"/>
      <c r="AD77" s="78"/>
      <c r="AE77" s="78"/>
      <c r="AF77" s="78"/>
      <c r="AG77" s="1"/>
      <c r="AH77" s="1"/>
      <c r="AI77" s="140"/>
    </row>
    <row r="78" spans="1:35" ht="15">
      <c r="A78" s="158"/>
      <c r="B78" s="159" t="s">
        <v>36</v>
      </c>
      <c r="C78" s="160"/>
      <c r="D78" s="160"/>
      <c r="E78" s="160"/>
      <c r="F78" s="7">
        <v>110178</v>
      </c>
      <c r="G78" s="3"/>
      <c r="H78" s="3"/>
      <c r="I78" s="5" t="s">
        <v>93</v>
      </c>
      <c r="J78" s="7">
        <f>10000+100178</f>
        <v>110178</v>
      </c>
      <c r="K78" s="7">
        <f>F78-J78</f>
        <v>0</v>
      </c>
      <c r="L78" s="3"/>
      <c r="M78" s="3"/>
      <c r="N78" s="7">
        <f t="shared" si="0"/>
        <v>0</v>
      </c>
      <c r="O78" s="57"/>
      <c r="P78" s="57"/>
      <c r="Q78" s="58">
        <f t="shared" si="1"/>
        <v>0</v>
      </c>
      <c r="R78" s="50"/>
      <c r="T78" s="50"/>
      <c r="U78" s="51">
        <f t="shared" si="2"/>
        <v>0</v>
      </c>
      <c r="X78" s="68">
        <f t="shared" si="8"/>
        <v>0</v>
      </c>
      <c r="Y78" s="75">
        <v>4361</v>
      </c>
      <c r="Z78" s="68">
        <f>X78+Y78</f>
        <v>4361</v>
      </c>
      <c r="AA78" s="31" t="s">
        <v>185</v>
      </c>
      <c r="AB78">
        <f>3800+500</f>
        <v>4300</v>
      </c>
      <c r="AC78" s="77">
        <f>Z78-AB78</f>
        <v>61</v>
      </c>
      <c r="AD78" s="78"/>
      <c r="AE78" s="78"/>
      <c r="AF78" s="78"/>
      <c r="AG78" s="1"/>
      <c r="AH78" s="1"/>
      <c r="AI78" s="140">
        <f t="shared" si="4"/>
        <v>61</v>
      </c>
    </row>
    <row r="79" spans="1:35" ht="15.75">
      <c r="A79" s="11"/>
      <c r="B79" s="169" t="s">
        <v>6</v>
      </c>
      <c r="C79" s="170"/>
      <c r="D79" s="170"/>
      <c r="E79" s="3"/>
      <c r="F79" s="3"/>
      <c r="G79" s="3"/>
      <c r="H79" s="3"/>
      <c r="I79" s="5"/>
      <c r="J79" s="7"/>
      <c r="K79" s="7"/>
      <c r="L79" s="3"/>
      <c r="M79" s="3"/>
      <c r="N79" s="7">
        <f t="shared" si="0"/>
        <v>0</v>
      </c>
      <c r="O79" s="57"/>
      <c r="P79" s="57"/>
      <c r="Q79" s="58">
        <f t="shared" si="1"/>
        <v>0</v>
      </c>
      <c r="R79" s="50"/>
      <c r="T79" s="50"/>
      <c r="U79" s="51">
        <f t="shared" si="2"/>
        <v>0</v>
      </c>
      <c r="X79" s="68"/>
      <c r="AD79" s="78"/>
      <c r="AE79" s="78"/>
      <c r="AF79" s="78"/>
      <c r="AG79" s="1"/>
      <c r="AH79" s="1"/>
      <c r="AI79" s="140"/>
    </row>
    <row r="80" spans="1:35" ht="15">
      <c r="A80" s="8">
        <v>2</v>
      </c>
      <c r="B80" s="159" t="s">
        <v>37</v>
      </c>
      <c r="C80" s="160"/>
      <c r="D80" s="160"/>
      <c r="E80" s="160"/>
      <c r="F80" s="7">
        <v>110178</v>
      </c>
      <c r="G80" s="3"/>
      <c r="H80" s="3"/>
      <c r="I80" s="5" t="s">
        <v>92</v>
      </c>
      <c r="J80" s="7">
        <f>15000+15000+50000+30178</f>
        <v>110178</v>
      </c>
      <c r="K80" s="7">
        <f>F80-J80</f>
        <v>0</v>
      </c>
      <c r="L80" s="3"/>
      <c r="M80" s="3"/>
      <c r="N80" s="7">
        <f aca="true" t="shared" si="9" ref="N80:N98">K80-M80</f>
        <v>0</v>
      </c>
      <c r="O80" s="57"/>
      <c r="P80" s="57"/>
      <c r="Q80" s="58">
        <f aca="true" t="shared" si="10" ref="Q80:Q97">N80-P80</f>
        <v>0</v>
      </c>
      <c r="R80" s="50"/>
      <c r="T80" s="50"/>
      <c r="U80" s="51">
        <f aca="true" t="shared" si="11" ref="U80:U94">Q80+S80-T80</f>
        <v>0</v>
      </c>
      <c r="X80" s="68">
        <f t="shared" si="8"/>
        <v>0</v>
      </c>
      <c r="Y80" s="75">
        <v>4361</v>
      </c>
      <c r="Z80" s="68">
        <f>X80+Y80</f>
        <v>4361</v>
      </c>
      <c r="AA80" s="31" t="s">
        <v>185</v>
      </c>
      <c r="AB80">
        <f>3800+500</f>
        <v>4300</v>
      </c>
      <c r="AC80" s="77">
        <f>Z80-AB80</f>
        <v>61</v>
      </c>
      <c r="AD80" s="78"/>
      <c r="AE80" s="78"/>
      <c r="AF80" s="78"/>
      <c r="AG80" s="1"/>
      <c r="AH80" s="1"/>
      <c r="AI80" s="140">
        <f aca="true" t="shared" si="12" ref="AI80:AI94">AC80-AH80</f>
        <v>61</v>
      </c>
    </row>
    <row r="81" spans="1:35" ht="15">
      <c r="A81" s="8">
        <v>3</v>
      </c>
      <c r="B81" s="159" t="s">
        <v>38</v>
      </c>
      <c r="C81" s="160"/>
      <c r="D81" s="160"/>
      <c r="E81" s="160"/>
      <c r="F81" s="7">
        <v>110178</v>
      </c>
      <c r="G81" s="3"/>
      <c r="H81" s="3"/>
      <c r="I81" s="5" t="s">
        <v>91</v>
      </c>
      <c r="J81" s="7">
        <f>15000+95178</f>
        <v>110178</v>
      </c>
      <c r="K81" s="7">
        <f>F81-J81</f>
        <v>0</v>
      </c>
      <c r="L81" s="3"/>
      <c r="M81" s="3"/>
      <c r="N81" s="7">
        <f t="shared" si="9"/>
        <v>0</v>
      </c>
      <c r="O81" s="57"/>
      <c r="P81" s="57"/>
      <c r="Q81" s="58">
        <f t="shared" si="10"/>
        <v>0</v>
      </c>
      <c r="R81" s="50"/>
      <c r="T81" s="50"/>
      <c r="U81" s="51">
        <f t="shared" si="11"/>
        <v>0</v>
      </c>
      <c r="X81" s="68">
        <f t="shared" si="8"/>
        <v>0</v>
      </c>
      <c r="Y81" s="75">
        <v>4361</v>
      </c>
      <c r="Z81" s="68">
        <f>X81+Y81</f>
        <v>4361</v>
      </c>
      <c r="AA81" s="31" t="s">
        <v>185</v>
      </c>
      <c r="AB81">
        <f>3800+500</f>
        <v>4300</v>
      </c>
      <c r="AC81" s="77">
        <f>Z81-AB81</f>
        <v>61</v>
      </c>
      <c r="AD81" s="78"/>
      <c r="AE81" s="78"/>
      <c r="AF81" s="78"/>
      <c r="AG81" s="1"/>
      <c r="AH81" s="1"/>
      <c r="AI81" s="140">
        <f t="shared" si="12"/>
        <v>61</v>
      </c>
    </row>
    <row r="82" spans="1:35" ht="15">
      <c r="A82" s="3"/>
      <c r="B82" s="9" t="s">
        <v>43</v>
      </c>
      <c r="C82" s="9"/>
      <c r="D82" s="9"/>
      <c r="E82" s="9"/>
      <c r="F82" s="10">
        <f>F78+F80+F81</f>
        <v>330534</v>
      </c>
      <c r="G82" s="3"/>
      <c r="H82" s="3"/>
      <c r="I82" s="20"/>
      <c r="J82" s="10">
        <f>J78+J80+J81</f>
        <v>330534</v>
      </c>
      <c r="K82" s="10">
        <f>F82-J82</f>
        <v>0</v>
      </c>
      <c r="L82" s="3"/>
      <c r="M82" s="10">
        <f>M78+M80+M81</f>
        <v>0</v>
      </c>
      <c r="N82" s="7">
        <f t="shared" si="9"/>
        <v>0</v>
      </c>
      <c r="O82" s="57"/>
      <c r="P82" s="59">
        <f>P78+P80+P81</f>
        <v>0</v>
      </c>
      <c r="Q82" s="58">
        <f t="shared" si="10"/>
        <v>0</v>
      </c>
      <c r="R82" s="50"/>
      <c r="S82" s="66">
        <f>SUM(S78:S81)</f>
        <v>0</v>
      </c>
      <c r="T82" s="52">
        <f>T78+T80+T81</f>
        <v>0</v>
      </c>
      <c r="U82" s="67">
        <f t="shared" si="11"/>
        <v>0</v>
      </c>
      <c r="V82" s="66"/>
      <c r="W82" s="66">
        <f>SUM(W78:W81)</f>
        <v>0</v>
      </c>
      <c r="X82" s="68">
        <f t="shared" si="8"/>
        <v>0</v>
      </c>
      <c r="Y82" s="75">
        <f>Y78+Y80+Y81</f>
        <v>13083</v>
      </c>
      <c r="Z82" s="68">
        <f>X82+Y82</f>
        <v>13083</v>
      </c>
      <c r="AB82">
        <f>AB78+AB80+AB81</f>
        <v>12900</v>
      </c>
      <c r="AC82" s="77">
        <f>Z82-AB82</f>
        <v>183</v>
      </c>
      <c r="AD82" s="78"/>
      <c r="AE82" s="78"/>
      <c r="AF82" s="78"/>
      <c r="AG82" s="1"/>
      <c r="AH82" s="141">
        <f>SUM(AH78:AH81)</f>
        <v>0</v>
      </c>
      <c r="AI82" s="141">
        <f>SUM(AI78:AI81)</f>
        <v>183</v>
      </c>
    </row>
    <row r="83" spans="1:35" ht="15">
      <c r="A83" s="171" t="s">
        <v>39</v>
      </c>
      <c r="B83" s="160"/>
      <c r="C83" s="160"/>
      <c r="D83" s="160"/>
      <c r="E83" s="160"/>
      <c r="F83" s="160"/>
      <c r="G83" s="160"/>
      <c r="H83" s="160"/>
      <c r="I83" s="5"/>
      <c r="J83" s="7"/>
      <c r="K83" s="7"/>
      <c r="L83" s="3"/>
      <c r="M83" s="3"/>
      <c r="N83" s="7"/>
      <c r="O83" s="57"/>
      <c r="P83" s="57"/>
      <c r="Q83" s="58"/>
      <c r="R83" s="50"/>
      <c r="T83" s="50"/>
      <c r="U83" s="51">
        <f t="shared" si="11"/>
        <v>0</v>
      </c>
      <c r="X83" s="68"/>
      <c r="AD83" s="78"/>
      <c r="AE83" s="78"/>
      <c r="AF83" s="78"/>
      <c r="AG83" s="1"/>
      <c r="AH83" s="1"/>
      <c r="AI83" s="140"/>
    </row>
    <row r="84" spans="1:35" ht="14.25" customHeight="1">
      <c r="A84" s="160"/>
      <c r="B84" s="160"/>
      <c r="C84" s="160"/>
      <c r="D84" s="160"/>
      <c r="E84" s="160"/>
      <c r="F84" s="160"/>
      <c r="G84" s="160"/>
      <c r="H84" s="160"/>
      <c r="I84" s="5"/>
      <c r="J84" s="7"/>
      <c r="K84" s="7"/>
      <c r="L84" s="3"/>
      <c r="M84" s="3"/>
      <c r="N84" s="7"/>
      <c r="O84" s="57"/>
      <c r="P84" s="57"/>
      <c r="Q84" s="58"/>
      <c r="R84" s="50"/>
      <c r="T84" s="50"/>
      <c r="U84" s="51">
        <f t="shared" si="11"/>
        <v>0</v>
      </c>
      <c r="X84" s="68"/>
      <c r="AD84" s="78"/>
      <c r="AE84" s="78"/>
      <c r="AF84" s="78"/>
      <c r="AG84" s="1"/>
      <c r="AH84" s="1"/>
      <c r="AI84" s="140"/>
    </row>
    <row r="85" spans="1:35" ht="15" hidden="1">
      <c r="A85" s="3"/>
      <c r="B85" s="3"/>
      <c r="C85" s="3"/>
      <c r="D85" s="3"/>
      <c r="E85" s="3"/>
      <c r="F85" s="3"/>
      <c r="G85" s="3"/>
      <c r="H85" s="3"/>
      <c r="I85" s="5"/>
      <c r="J85" s="7"/>
      <c r="K85" s="7"/>
      <c r="L85" s="3"/>
      <c r="M85" s="3"/>
      <c r="N85" s="7">
        <f t="shared" si="9"/>
        <v>0</v>
      </c>
      <c r="O85" s="57"/>
      <c r="P85" s="57"/>
      <c r="Q85" s="58">
        <f t="shared" si="10"/>
        <v>0</v>
      </c>
      <c r="R85" s="50"/>
      <c r="T85" s="50"/>
      <c r="U85" s="51">
        <f t="shared" si="11"/>
        <v>0</v>
      </c>
      <c r="X85" s="68"/>
      <c r="AD85" s="78"/>
      <c r="AE85" s="78"/>
      <c r="AF85" s="78"/>
      <c r="AG85" s="1"/>
      <c r="AH85" s="1"/>
      <c r="AI85" s="140">
        <f t="shared" si="12"/>
        <v>0</v>
      </c>
    </row>
    <row r="86" spans="1:35" ht="15">
      <c r="A86" s="158">
        <v>1</v>
      </c>
      <c r="B86" s="169" t="s">
        <v>4</v>
      </c>
      <c r="C86" s="170"/>
      <c r="D86" s="170"/>
      <c r="E86" s="3"/>
      <c r="F86" s="3"/>
      <c r="G86" s="3"/>
      <c r="H86" s="3"/>
      <c r="I86" s="5"/>
      <c r="J86" s="7"/>
      <c r="K86" s="7"/>
      <c r="L86" s="3"/>
      <c r="M86" s="3"/>
      <c r="N86" s="7">
        <f t="shared" si="9"/>
        <v>0</v>
      </c>
      <c r="O86" s="57"/>
      <c r="P86" s="57"/>
      <c r="Q86" s="58">
        <f t="shared" si="10"/>
        <v>0</v>
      </c>
      <c r="R86" s="50"/>
      <c r="T86" s="50"/>
      <c r="U86" s="51">
        <f t="shared" si="11"/>
        <v>0</v>
      </c>
      <c r="X86" s="68"/>
      <c r="AD86" s="78"/>
      <c r="AE86" s="78"/>
      <c r="AF86" s="78"/>
      <c r="AG86" s="1"/>
      <c r="AH86" s="1"/>
      <c r="AI86" s="140"/>
    </row>
    <row r="87" spans="1:35" s="31" customFormat="1" ht="15">
      <c r="A87" s="158"/>
      <c r="B87" s="172" t="s">
        <v>40</v>
      </c>
      <c r="C87" s="173"/>
      <c r="D87" s="173"/>
      <c r="E87" s="173"/>
      <c r="F87" s="36">
        <v>110178</v>
      </c>
      <c r="G87" s="33"/>
      <c r="H87" s="33"/>
      <c r="I87" s="38" t="s">
        <v>71</v>
      </c>
      <c r="J87" s="36">
        <v>110000</v>
      </c>
      <c r="K87" s="36">
        <f>F87-J87</f>
        <v>178</v>
      </c>
      <c r="L87" s="33"/>
      <c r="M87" s="33"/>
      <c r="N87" s="36">
        <f t="shared" si="9"/>
        <v>178</v>
      </c>
      <c r="O87" s="60"/>
      <c r="P87" s="60"/>
      <c r="Q87" s="61">
        <f t="shared" si="10"/>
        <v>178</v>
      </c>
      <c r="R87" s="53" t="s">
        <v>130</v>
      </c>
      <c r="S87" s="65"/>
      <c r="T87" s="53">
        <v>178</v>
      </c>
      <c r="U87" s="69">
        <f t="shared" si="11"/>
        <v>0</v>
      </c>
      <c r="X87" s="68">
        <f t="shared" si="8"/>
        <v>0</v>
      </c>
      <c r="Y87" s="76">
        <v>4361</v>
      </c>
      <c r="Z87" s="68">
        <f>X87+Y87</f>
        <v>4361</v>
      </c>
      <c r="AA87" s="31" t="s">
        <v>184</v>
      </c>
      <c r="AB87">
        <f>3800+500</f>
        <v>4300</v>
      </c>
      <c r="AC87" s="77">
        <f>Z87-AB87</f>
        <v>61</v>
      </c>
      <c r="AD87" s="79"/>
      <c r="AE87" s="79"/>
      <c r="AF87" s="79"/>
      <c r="AG87" s="138"/>
      <c r="AH87" s="138"/>
      <c r="AI87" s="140">
        <f t="shared" si="12"/>
        <v>61</v>
      </c>
    </row>
    <row r="88" spans="1:35" ht="15">
      <c r="A88" s="8"/>
      <c r="B88" s="169" t="s">
        <v>6</v>
      </c>
      <c r="C88" s="170"/>
      <c r="D88" s="170"/>
      <c r="E88" s="3"/>
      <c r="F88" s="3"/>
      <c r="G88" s="3"/>
      <c r="H88" s="3"/>
      <c r="I88" s="5"/>
      <c r="J88" s="7"/>
      <c r="K88" s="7"/>
      <c r="L88" s="3"/>
      <c r="M88" s="3"/>
      <c r="N88" s="7">
        <f t="shared" si="9"/>
        <v>0</v>
      </c>
      <c r="O88" s="57"/>
      <c r="P88" s="57"/>
      <c r="Q88" s="58">
        <f t="shared" si="10"/>
        <v>0</v>
      </c>
      <c r="R88" s="50"/>
      <c r="T88" s="50"/>
      <c r="U88" s="51">
        <f t="shared" si="11"/>
        <v>0</v>
      </c>
      <c r="X88" s="68"/>
      <c r="AD88" s="78"/>
      <c r="AE88" s="78"/>
      <c r="AF88" s="78"/>
      <c r="AG88" s="1"/>
      <c r="AH88" s="1"/>
      <c r="AI88" s="140"/>
    </row>
    <row r="89" spans="1:35" ht="15">
      <c r="A89" s="8">
        <v>2</v>
      </c>
      <c r="B89" s="159" t="s">
        <v>41</v>
      </c>
      <c r="C89" s="160"/>
      <c r="D89" s="160"/>
      <c r="E89" s="160"/>
      <c r="F89" s="7">
        <v>110178</v>
      </c>
      <c r="G89" s="3"/>
      <c r="H89" s="3"/>
      <c r="I89" s="5" t="s">
        <v>62</v>
      </c>
      <c r="J89" s="7">
        <f>70000+40178</f>
        <v>110178</v>
      </c>
      <c r="K89" s="7">
        <f>F89-J89</f>
        <v>0</v>
      </c>
      <c r="L89" s="3"/>
      <c r="M89" s="3"/>
      <c r="N89" s="7">
        <f t="shared" si="9"/>
        <v>0</v>
      </c>
      <c r="O89" s="57"/>
      <c r="P89" s="57"/>
      <c r="Q89" s="58">
        <f t="shared" si="10"/>
        <v>0</v>
      </c>
      <c r="R89" s="50"/>
      <c r="T89" s="50"/>
      <c r="U89" s="51">
        <f t="shared" si="11"/>
        <v>0</v>
      </c>
      <c r="X89" s="68">
        <f t="shared" si="8"/>
        <v>0</v>
      </c>
      <c r="Y89" s="75">
        <v>4361</v>
      </c>
      <c r="Z89" s="68">
        <f>X89+Y89</f>
        <v>4361</v>
      </c>
      <c r="AA89" s="31" t="s">
        <v>184</v>
      </c>
      <c r="AB89">
        <f>3800+500</f>
        <v>4300</v>
      </c>
      <c r="AC89" s="77">
        <f>Z89-AB89</f>
        <v>61</v>
      </c>
      <c r="AD89" s="78"/>
      <c r="AE89" s="78"/>
      <c r="AF89" s="78"/>
      <c r="AG89" s="1" t="s">
        <v>178</v>
      </c>
      <c r="AH89" s="1">
        <v>61</v>
      </c>
      <c r="AI89" s="140">
        <f t="shared" si="12"/>
        <v>0</v>
      </c>
    </row>
    <row r="90" spans="1:35" ht="15">
      <c r="A90" s="3"/>
      <c r="B90" s="9" t="s">
        <v>43</v>
      </c>
      <c r="C90" s="9"/>
      <c r="D90" s="9"/>
      <c r="E90" s="9"/>
      <c r="F90" s="10">
        <f>F87+F89</f>
        <v>220356</v>
      </c>
      <c r="G90" s="3"/>
      <c r="H90" s="3"/>
      <c r="I90" s="20"/>
      <c r="J90" s="10">
        <f>J87+J89</f>
        <v>220178</v>
      </c>
      <c r="K90" s="10">
        <f>F90-J90</f>
        <v>178</v>
      </c>
      <c r="L90" s="3"/>
      <c r="M90" s="10">
        <f>M87+M89</f>
        <v>0</v>
      </c>
      <c r="N90" s="7">
        <f t="shared" si="9"/>
        <v>178</v>
      </c>
      <c r="O90" s="57"/>
      <c r="P90" s="59">
        <f>P87+P89</f>
        <v>0</v>
      </c>
      <c r="Q90" s="58">
        <f t="shared" si="10"/>
        <v>178</v>
      </c>
      <c r="R90" s="50"/>
      <c r="S90" s="66">
        <f>SUM(S86:S89)</f>
        <v>0</v>
      </c>
      <c r="T90" s="52">
        <f>T87+T89</f>
        <v>178</v>
      </c>
      <c r="U90" s="67">
        <f t="shared" si="11"/>
        <v>0</v>
      </c>
      <c r="V90" s="66"/>
      <c r="W90" s="66">
        <f>SUM(W86:W89)</f>
        <v>0</v>
      </c>
      <c r="X90" s="68">
        <f t="shared" si="8"/>
        <v>0</v>
      </c>
      <c r="Y90" s="75">
        <f>Y87+Y89</f>
        <v>8722</v>
      </c>
      <c r="Z90" s="68">
        <f>X90+Y90</f>
        <v>8722</v>
      </c>
      <c r="AB90">
        <f>AB87+AB89</f>
        <v>8600</v>
      </c>
      <c r="AC90" s="77">
        <f>Z90-AB90</f>
        <v>122</v>
      </c>
      <c r="AD90" s="78"/>
      <c r="AE90" s="78"/>
      <c r="AF90" s="78"/>
      <c r="AG90" s="1"/>
      <c r="AH90" s="141">
        <f>SUM(AH87:AH89)</f>
        <v>61</v>
      </c>
      <c r="AI90" s="141">
        <f>SUM(AI87:AI89)</f>
        <v>61</v>
      </c>
    </row>
    <row r="91" spans="1:35" ht="15">
      <c r="A91" s="3"/>
      <c r="B91" s="3"/>
      <c r="C91" s="3"/>
      <c r="D91" s="3"/>
      <c r="E91" s="3"/>
      <c r="F91" s="3"/>
      <c r="G91" s="3"/>
      <c r="H91" s="3"/>
      <c r="I91" s="5"/>
      <c r="J91" s="7"/>
      <c r="K91" s="7"/>
      <c r="L91" s="3"/>
      <c r="M91" s="3"/>
      <c r="N91" s="7">
        <f t="shared" si="9"/>
        <v>0</v>
      </c>
      <c r="O91" s="57"/>
      <c r="P91" s="57"/>
      <c r="Q91" s="58">
        <f t="shared" si="10"/>
        <v>0</v>
      </c>
      <c r="R91" s="50"/>
      <c r="T91" s="50"/>
      <c r="U91" s="51">
        <f t="shared" si="11"/>
        <v>0</v>
      </c>
      <c r="X91" s="68"/>
      <c r="AD91" s="78"/>
      <c r="AE91" s="78"/>
      <c r="AF91" s="78"/>
      <c r="AG91" s="1"/>
      <c r="AH91" s="1"/>
      <c r="AI91" s="140"/>
    </row>
    <row r="92" spans="1:35" ht="0.75" customHeight="1">
      <c r="A92" s="3"/>
      <c r="B92" s="3"/>
      <c r="C92" s="3"/>
      <c r="D92" s="3"/>
      <c r="E92" s="3"/>
      <c r="F92" s="3"/>
      <c r="G92" s="3"/>
      <c r="H92" s="3"/>
      <c r="I92" s="5"/>
      <c r="J92" s="7"/>
      <c r="K92" s="7"/>
      <c r="L92" s="3"/>
      <c r="M92" s="3"/>
      <c r="N92" s="7">
        <f t="shared" si="9"/>
        <v>0</v>
      </c>
      <c r="O92" s="57"/>
      <c r="P92" s="57"/>
      <c r="Q92" s="58">
        <f t="shared" si="10"/>
        <v>0</v>
      </c>
      <c r="R92" s="50"/>
      <c r="T92" s="50"/>
      <c r="U92" s="51">
        <f t="shared" si="11"/>
        <v>0</v>
      </c>
      <c r="X92" s="68">
        <f t="shared" si="8"/>
        <v>0</v>
      </c>
      <c r="AD92" s="78"/>
      <c r="AE92" s="78"/>
      <c r="AF92" s="78"/>
      <c r="AG92" s="1"/>
      <c r="AH92" s="1"/>
      <c r="AI92" s="140">
        <f t="shared" si="12"/>
        <v>0</v>
      </c>
    </row>
    <row r="93" spans="1:35" ht="15.75">
      <c r="A93" s="13">
        <v>1</v>
      </c>
      <c r="B93" s="14" t="s">
        <v>47</v>
      </c>
      <c r="C93" s="3"/>
      <c r="D93" s="14"/>
      <c r="E93" s="3"/>
      <c r="F93" s="10">
        <v>110178</v>
      </c>
      <c r="G93" s="3"/>
      <c r="H93" s="3"/>
      <c r="I93" s="5" t="s">
        <v>72</v>
      </c>
      <c r="J93" s="7">
        <v>110178</v>
      </c>
      <c r="K93" s="7">
        <f>F93-J93</f>
        <v>0</v>
      </c>
      <c r="L93" s="3"/>
      <c r="M93" s="3"/>
      <c r="N93" s="7">
        <f t="shared" si="9"/>
        <v>0</v>
      </c>
      <c r="O93" s="57"/>
      <c r="P93" s="57"/>
      <c r="Q93" s="58">
        <f t="shared" si="10"/>
        <v>0</v>
      </c>
      <c r="R93" s="50"/>
      <c r="T93" s="50"/>
      <c r="U93" s="51">
        <f t="shared" si="11"/>
        <v>0</v>
      </c>
      <c r="X93" s="68">
        <f t="shared" si="8"/>
        <v>0</v>
      </c>
      <c r="Y93" s="75">
        <v>4361</v>
      </c>
      <c r="Z93" s="68">
        <f>X93+Y93</f>
        <v>4361</v>
      </c>
      <c r="AA93" t="s">
        <v>182</v>
      </c>
      <c r="AB93">
        <f>3800+500</f>
        <v>4300</v>
      </c>
      <c r="AC93" s="77">
        <f>Z93-AB93</f>
        <v>61</v>
      </c>
      <c r="AD93" s="78"/>
      <c r="AE93" s="78"/>
      <c r="AF93" s="78"/>
      <c r="AG93" s="1"/>
      <c r="AH93" s="1"/>
      <c r="AI93" s="140">
        <f t="shared" si="12"/>
        <v>61</v>
      </c>
    </row>
    <row r="94" spans="1:35" s="31" customFormat="1" ht="30">
      <c r="A94" s="32">
        <v>2</v>
      </c>
      <c r="B94" s="181" t="s">
        <v>48</v>
      </c>
      <c r="C94" s="181"/>
      <c r="D94" s="181"/>
      <c r="E94" s="33"/>
      <c r="F94" s="34">
        <v>110178</v>
      </c>
      <c r="G94" s="33"/>
      <c r="H94" s="33"/>
      <c r="I94" s="35" t="s">
        <v>83</v>
      </c>
      <c r="J94" s="36">
        <f>69000+20000+500+500+500</f>
        <v>90500</v>
      </c>
      <c r="K94" s="36">
        <f>F94-J94</f>
        <v>19678</v>
      </c>
      <c r="L94" s="33" t="s">
        <v>115</v>
      </c>
      <c r="M94" s="37">
        <f>-500+5000+15178</f>
        <v>19678</v>
      </c>
      <c r="N94" s="36">
        <f t="shared" si="9"/>
        <v>0</v>
      </c>
      <c r="O94" s="60"/>
      <c r="P94" s="60"/>
      <c r="Q94" s="58">
        <f t="shared" si="10"/>
        <v>0</v>
      </c>
      <c r="R94" s="53"/>
      <c r="S94" s="65"/>
      <c r="T94" s="53"/>
      <c r="U94" s="51">
        <f t="shared" si="11"/>
        <v>0</v>
      </c>
      <c r="X94" s="68">
        <f>U94-W94</f>
        <v>0</v>
      </c>
      <c r="Y94" s="76">
        <v>4361</v>
      </c>
      <c r="Z94" s="68">
        <f>X94+Y94</f>
        <v>4361</v>
      </c>
      <c r="AA94" s="31" t="s">
        <v>143</v>
      </c>
      <c r="AB94">
        <f>3800</f>
        <v>3800</v>
      </c>
      <c r="AC94" s="77">
        <f>Z94-AB94</f>
        <v>561</v>
      </c>
      <c r="AD94" s="79"/>
      <c r="AE94" s="79"/>
      <c r="AF94" s="79"/>
      <c r="AG94" s="138"/>
      <c r="AH94" s="138"/>
      <c r="AI94" s="140">
        <f t="shared" si="12"/>
        <v>561</v>
      </c>
    </row>
    <row r="95" spans="1:35" ht="15.75">
      <c r="A95" s="15">
        <f>A20+A32+A44+A54+A64+A73+A81+A89+A94</f>
        <v>36</v>
      </c>
      <c r="B95" s="16" t="s">
        <v>49</v>
      </c>
      <c r="C95" s="16"/>
      <c r="D95" s="16"/>
      <c r="E95" s="9"/>
      <c r="F95" s="10">
        <f>F21+F33+F45+F55+F65+F74+F82+F90+F93+F94</f>
        <v>3966408</v>
      </c>
      <c r="G95" s="3"/>
      <c r="H95" s="3"/>
      <c r="I95" s="20"/>
      <c r="J95" s="10">
        <f>J93+J94</f>
        <v>200678</v>
      </c>
      <c r="K95" s="10">
        <f>K93+K94</f>
        <v>19678</v>
      </c>
      <c r="L95" s="3"/>
      <c r="M95" s="10"/>
      <c r="N95" s="7">
        <f t="shared" si="9"/>
        <v>19678</v>
      </c>
      <c r="O95" s="57"/>
      <c r="P95" s="59">
        <f>P93+P94</f>
        <v>0</v>
      </c>
      <c r="Q95" s="58">
        <f t="shared" si="10"/>
        <v>19678</v>
      </c>
      <c r="R95" s="50"/>
      <c r="S95" s="66">
        <f>S21+S33+S45+S55+S65+S74+S82+S90</f>
        <v>59493</v>
      </c>
      <c r="T95" s="52">
        <f>T93+T94</f>
        <v>0</v>
      </c>
      <c r="U95" s="51">
        <f>Q95+S95-T95</f>
        <v>79171</v>
      </c>
      <c r="W95" s="70">
        <f>W93+W94</f>
        <v>0</v>
      </c>
      <c r="X95" s="68">
        <v>0</v>
      </c>
      <c r="Y95" s="75">
        <f>Y93+Y94</f>
        <v>8722</v>
      </c>
      <c r="Z95" s="68">
        <f>X95+Y95</f>
        <v>8722</v>
      </c>
      <c r="AB95">
        <f>AB93+AB94</f>
        <v>8100</v>
      </c>
      <c r="AC95" s="77">
        <f>Z95-AB95</f>
        <v>622</v>
      </c>
      <c r="AD95" s="78"/>
      <c r="AE95" s="78"/>
      <c r="AF95" s="78"/>
      <c r="AG95" s="1"/>
      <c r="AH95" s="141">
        <f>SUM(AH93:AH94)</f>
        <v>0</v>
      </c>
      <c r="AI95" s="141">
        <f>SUM(AI93:AI94)</f>
        <v>622</v>
      </c>
    </row>
    <row r="96" spans="1:35" ht="15">
      <c r="A96" s="3"/>
      <c r="B96" s="17" t="s">
        <v>55</v>
      </c>
      <c r="C96" s="17"/>
      <c r="D96" s="17"/>
      <c r="E96" s="17"/>
      <c r="F96" s="18">
        <f>F95</f>
        <v>3966408</v>
      </c>
      <c r="G96" s="17"/>
      <c r="H96" s="17"/>
      <c r="I96" s="17"/>
      <c r="J96" s="18">
        <f>J21++J33+J45+J55+J65+J74+J82+J90++J95</f>
        <v>3347926</v>
      </c>
      <c r="K96" s="18">
        <f>K21++K33+K45+K55+K65+K74+K82+K90++K95</f>
        <v>618482</v>
      </c>
      <c r="L96" s="3"/>
      <c r="M96" s="18">
        <f>M21+M33+M45+M55+M65+M74+M82+M90+M94+M95</f>
        <v>316968</v>
      </c>
      <c r="N96" s="7">
        <f t="shared" si="9"/>
        <v>301514</v>
      </c>
      <c r="O96" s="57"/>
      <c r="P96" s="62">
        <f>P21++P33+P45+P55+P65+P74+P82+P90++P95</f>
        <v>195685</v>
      </c>
      <c r="Q96" s="58">
        <f t="shared" si="10"/>
        <v>105829</v>
      </c>
      <c r="R96" s="50"/>
      <c r="T96" s="54">
        <f>T21++T33+T45+T55+T65+T74+T82+T90+T95</f>
        <v>126717</v>
      </c>
      <c r="U96" s="67">
        <f>Q96+S95-T96</f>
        <v>38605</v>
      </c>
      <c r="W96" s="54">
        <f>W21++W33+W45+W55+W65+W74+W82+W90++W95</f>
        <v>36110</v>
      </c>
      <c r="X96" s="71">
        <f>U96-W96</f>
        <v>2495</v>
      </c>
      <c r="Y96" s="54">
        <f>Y21++Y33+Y45+Y55+Y65+Y74+Y82+Y90+Y95</f>
        <v>156996</v>
      </c>
      <c r="Z96" s="119">
        <f>X96+Y96</f>
        <v>159491</v>
      </c>
      <c r="AB96" s="54">
        <f>AB21++AB33+AB45+AB55+AB65+AB74+AB82+AB90+AB95</f>
        <v>154361</v>
      </c>
      <c r="AC96" s="54">
        <f>AC21+AC33+AC45+AC55+AC65+AC74+AC82+AC90+AC95</f>
        <v>5130</v>
      </c>
      <c r="AD96" s="78"/>
      <c r="AE96" s="78"/>
      <c r="AF96" s="78"/>
      <c r="AG96" s="1"/>
      <c r="AH96" s="54">
        <f>AH21+AH33+AH45+AH55+AH65+AH74+AH82+AH90+AH95</f>
        <v>488</v>
      </c>
      <c r="AI96" s="142">
        <f>AI21+AI33+AI45+AI55+AI65+AI74+AI82+AI90+AI95</f>
        <v>4642</v>
      </c>
    </row>
    <row r="97" spans="1:35" ht="15">
      <c r="A97" s="3">
        <v>36</v>
      </c>
      <c r="B97" s="170" t="s">
        <v>50</v>
      </c>
      <c r="C97" s="170"/>
      <c r="D97" s="170"/>
      <c r="E97" s="170"/>
      <c r="F97" s="23">
        <f>3966412+1080000</f>
        <v>5046412</v>
      </c>
      <c r="G97" s="3"/>
      <c r="H97" s="3"/>
      <c r="I97" s="22"/>
      <c r="J97" s="21">
        <f>J96+'[1]кошти на депут.діял.'!$I$39+'[1]кошти на депут.діял.'!$G$39</f>
        <v>4427926</v>
      </c>
      <c r="K97" s="23">
        <f>F97-J97</f>
        <v>618486</v>
      </c>
      <c r="L97" s="3"/>
      <c r="M97" s="7">
        <f>M96</f>
        <v>316968</v>
      </c>
      <c r="N97" s="29">
        <f t="shared" si="9"/>
        <v>301518</v>
      </c>
      <c r="O97" s="57"/>
      <c r="P97" s="58">
        <f>P96</f>
        <v>195685</v>
      </c>
      <c r="Q97" s="58">
        <f t="shared" si="10"/>
        <v>105833</v>
      </c>
      <c r="R97" s="50"/>
      <c r="T97" s="51">
        <f>T96</f>
        <v>126717</v>
      </c>
      <c r="U97" s="51">
        <f>Q97+S95-T97</f>
        <v>38609</v>
      </c>
      <c r="X97" s="68"/>
      <c r="Y97" s="77">
        <v>157022</v>
      </c>
      <c r="Z97" s="68"/>
      <c r="AD97" s="78"/>
      <c r="AE97" s="78"/>
      <c r="AF97" s="78"/>
      <c r="AG97" s="78"/>
      <c r="AH97" s="78"/>
      <c r="AI97" s="78"/>
    </row>
    <row r="98" spans="1:32" ht="15">
      <c r="A98" s="3"/>
      <c r="B98" s="3" t="s">
        <v>63</v>
      </c>
      <c r="C98" s="3"/>
      <c r="D98" s="3"/>
      <c r="E98" s="3"/>
      <c r="F98" s="19">
        <f>F97-F95</f>
        <v>1080004</v>
      </c>
      <c r="G98" s="3"/>
      <c r="H98" s="3"/>
      <c r="I98" s="3"/>
      <c r="J98" s="7">
        <f>'[1]кошти на депут.діял.'!$G$39</f>
        <v>89000</v>
      </c>
      <c r="K98" s="7">
        <f>F98-J98</f>
        <v>991004</v>
      </c>
      <c r="L98" s="3"/>
      <c r="M98" s="3"/>
      <c r="N98" s="7">
        <f t="shared" si="9"/>
        <v>991004</v>
      </c>
      <c r="R98" s="1"/>
      <c r="S98" s="1"/>
      <c r="T98" s="68">
        <f>T96-S95</f>
        <v>67224</v>
      </c>
      <c r="X98" s="68"/>
      <c r="AD98" s="78"/>
      <c r="AE98" s="78"/>
      <c r="AF98" s="78"/>
    </row>
    <row r="99" spans="1:32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R99" s="1"/>
      <c r="S99" s="1"/>
      <c r="Y99" s="77">
        <f>Y97-Y96</f>
        <v>26</v>
      </c>
      <c r="Z99" s="68"/>
      <c r="AD99" s="78"/>
      <c r="AE99" s="78"/>
      <c r="AF99" s="78"/>
    </row>
    <row r="100" spans="1:29" ht="15">
      <c r="A100" s="3"/>
      <c r="B100" s="3"/>
      <c r="C100" s="3"/>
      <c r="D100" s="3"/>
      <c r="E100" s="3"/>
      <c r="F100" s="3"/>
      <c r="G100" s="3"/>
      <c r="H100" s="3"/>
      <c r="K100" s="3"/>
      <c r="L100" s="3"/>
      <c r="M100" s="3"/>
      <c r="N100" s="3"/>
      <c r="R100" s="1"/>
      <c r="S100" s="1"/>
      <c r="AC100" s="77">
        <f>Z96-AB96</f>
        <v>5130</v>
      </c>
    </row>
    <row r="101" spans="1:19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R101" s="1"/>
      <c r="S101" s="1"/>
    </row>
    <row r="102" spans="1:35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R102" s="1"/>
      <c r="S102" s="1"/>
      <c r="AC102" s="77">
        <f>AC96+перевиконання!N96+'повернення невик.коштів 2018'!AB96</f>
        <v>332684</v>
      </c>
      <c r="AI102" s="68">
        <f>AI96+'повернення невик.коштів 2018'!AE96</f>
        <v>81740</v>
      </c>
    </row>
    <row r="103" spans="1:19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R103" s="1"/>
      <c r="S103" s="1"/>
    </row>
    <row r="104" spans="1:19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R104" s="1"/>
      <c r="S104" s="1"/>
    </row>
    <row r="105" spans="1:19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R105" s="1"/>
      <c r="S105" s="1"/>
    </row>
    <row r="106" spans="1:19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R106" s="1"/>
      <c r="S106" s="1"/>
    </row>
    <row r="107" spans="1:19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R107" s="1"/>
      <c r="S107" s="1"/>
    </row>
    <row r="108" spans="1:19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R108" s="1"/>
      <c r="S108" s="1"/>
    </row>
    <row r="109" spans="1:19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R109" s="1"/>
      <c r="S109" s="1"/>
    </row>
    <row r="110" spans="1:19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R110" s="1"/>
      <c r="S110" s="1"/>
    </row>
    <row r="111" spans="1:19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R111" s="1"/>
      <c r="S111" s="1"/>
    </row>
    <row r="112" spans="1:19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R112" s="1"/>
      <c r="S112" s="1"/>
    </row>
    <row r="113" spans="1:19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R113" s="1"/>
      <c r="S113" s="1"/>
    </row>
    <row r="114" spans="1:19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R114" s="1"/>
      <c r="S114" s="1"/>
    </row>
    <row r="115" spans="1:19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R115" s="1"/>
      <c r="S115" s="1"/>
    </row>
    <row r="116" spans="1:19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R116" s="1"/>
      <c r="S116" s="1"/>
    </row>
    <row r="117" spans="1:19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R117" s="1"/>
      <c r="S117" s="1"/>
    </row>
    <row r="118" spans="1:19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R118" s="1"/>
      <c r="S118" s="1"/>
    </row>
    <row r="119" spans="1:19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R119" s="1"/>
      <c r="S119" s="1"/>
    </row>
    <row r="120" spans="1:19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R120" s="1"/>
      <c r="S120" s="1"/>
    </row>
    <row r="121" spans="1:19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R121" s="1"/>
      <c r="S121" s="1"/>
    </row>
    <row r="122" spans="1:19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R122" s="1"/>
      <c r="S122" s="1"/>
    </row>
    <row r="123" spans="1:19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R123" s="1"/>
      <c r="S123" s="1"/>
    </row>
    <row r="124" spans="1:19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R124" s="1"/>
      <c r="S124" s="1"/>
    </row>
    <row r="125" spans="1:19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R125" s="1"/>
      <c r="S125" s="1"/>
    </row>
    <row r="126" spans="1:19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R126" s="1"/>
      <c r="S126" s="1"/>
    </row>
    <row r="127" spans="1:19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R127" s="1"/>
      <c r="S127" s="1"/>
    </row>
    <row r="128" spans="1:19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R128" s="1"/>
      <c r="S128" s="1"/>
    </row>
    <row r="129" spans="1:19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R129" s="1"/>
      <c r="S129" s="1"/>
    </row>
    <row r="130" spans="1:19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R130" s="1"/>
      <c r="S130" s="1"/>
    </row>
    <row r="131" spans="1:19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R131" s="1"/>
      <c r="S131" s="1"/>
    </row>
    <row r="132" spans="1:19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R132" s="1"/>
      <c r="S132" s="1"/>
    </row>
    <row r="133" spans="1:19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R133" s="1"/>
      <c r="S133" s="1"/>
    </row>
    <row r="134" spans="1:19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R134" s="1"/>
      <c r="S134" s="1"/>
    </row>
    <row r="135" spans="1:19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R135" s="1"/>
      <c r="S135" s="1"/>
    </row>
    <row r="136" spans="1:19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R136" s="1"/>
      <c r="S136" s="1"/>
    </row>
    <row r="137" spans="1:19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R137" s="1"/>
      <c r="S137" s="1"/>
    </row>
    <row r="138" spans="1:19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R138" s="1"/>
      <c r="S138" s="1"/>
    </row>
    <row r="139" spans="1:19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R139" s="1"/>
      <c r="S139" s="1"/>
    </row>
    <row r="140" spans="1:19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R140" s="1"/>
      <c r="S140" s="1"/>
    </row>
    <row r="141" spans="1:19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R141" s="1"/>
      <c r="S141" s="1"/>
    </row>
    <row r="142" spans="1:19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R142" s="1"/>
      <c r="S142" s="1"/>
    </row>
    <row r="143" spans="1:19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R143" s="1"/>
      <c r="S143" s="1"/>
    </row>
    <row r="144" spans="1:19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R144" s="1"/>
      <c r="S144" s="1"/>
    </row>
    <row r="145" spans="1:19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R145" s="1"/>
      <c r="S145" s="1"/>
    </row>
    <row r="146" spans="1:19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R146" s="1"/>
      <c r="S146" s="1"/>
    </row>
    <row r="147" spans="1:19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R147" s="1"/>
      <c r="S147" s="1"/>
    </row>
    <row r="148" spans="1:19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R148" s="1"/>
      <c r="S148" s="1"/>
    </row>
    <row r="149" spans="1:19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R149" s="1"/>
      <c r="S149" s="1"/>
    </row>
    <row r="150" spans="1:19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R150" s="1"/>
      <c r="S150" s="1"/>
    </row>
    <row r="151" spans="1:19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R151" s="1"/>
      <c r="S151" s="1"/>
    </row>
    <row r="152" spans="1:19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R152" s="1"/>
      <c r="S152" s="1"/>
    </row>
    <row r="153" spans="1:19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R153" s="1"/>
      <c r="S153" s="1"/>
    </row>
    <row r="154" spans="1:19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R154" s="1"/>
      <c r="S154" s="1"/>
    </row>
    <row r="155" spans="1:19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R155" s="1"/>
      <c r="S155" s="1"/>
    </row>
    <row r="156" spans="1:19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R156" s="1"/>
      <c r="S156" s="1"/>
    </row>
    <row r="157" spans="1:19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R157" s="1"/>
      <c r="S157" s="1"/>
    </row>
    <row r="158" spans="1:19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R158" s="1"/>
      <c r="S158" s="1"/>
    </row>
    <row r="159" spans="1:19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R159" s="1"/>
      <c r="S159" s="1"/>
    </row>
    <row r="160" spans="1:19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R160" s="1"/>
      <c r="S160" s="1"/>
    </row>
    <row r="161" spans="1:19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R161" s="1"/>
      <c r="S161" s="1"/>
    </row>
    <row r="162" spans="1:19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R162" s="1"/>
      <c r="S162" s="1"/>
    </row>
    <row r="163" spans="1:19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R163" s="1"/>
      <c r="S163" s="1"/>
    </row>
    <row r="164" spans="1:19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R164" s="1"/>
      <c r="S164" s="1"/>
    </row>
    <row r="165" spans="1:19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R165" s="1"/>
      <c r="S165" s="1"/>
    </row>
    <row r="166" spans="1:19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R166" s="1"/>
      <c r="S166" s="1"/>
    </row>
    <row r="167" spans="1:19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R167" s="1"/>
      <c r="S167" s="1"/>
    </row>
    <row r="168" spans="1:19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R168" s="1"/>
      <c r="S168" s="1"/>
    </row>
    <row r="169" spans="1:19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R169" s="1"/>
      <c r="S169" s="1"/>
    </row>
    <row r="170" spans="1:19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R170" s="1"/>
      <c r="S170" s="1"/>
    </row>
    <row r="171" spans="1:19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R171" s="1"/>
      <c r="S171" s="1"/>
    </row>
    <row r="172" spans="1:19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R172" s="1"/>
      <c r="S172" s="1"/>
    </row>
    <row r="173" spans="1:19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R173" s="1"/>
      <c r="S173" s="1"/>
    </row>
    <row r="174" spans="1:19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R174" s="1"/>
      <c r="S174" s="1"/>
    </row>
    <row r="175" spans="1:19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R175" s="1"/>
      <c r="S175" s="1"/>
    </row>
    <row r="176" spans="1:19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R176" s="1"/>
      <c r="S176" s="1"/>
    </row>
    <row r="177" spans="1:19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R177" s="1"/>
      <c r="S177" s="1"/>
    </row>
    <row r="178" spans="1:19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R178" s="1"/>
      <c r="S178" s="1"/>
    </row>
    <row r="179" spans="1:19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R179" s="1"/>
      <c r="S179" s="1"/>
    </row>
    <row r="180" spans="1:19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R180" s="1"/>
      <c r="S180" s="1"/>
    </row>
    <row r="181" spans="1:19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R181" s="1"/>
      <c r="S181" s="1"/>
    </row>
    <row r="182" spans="1:19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R182" s="1"/>
      <c r="S182" s="1"/>
    </row>
    <row r="183" spans="1:19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R183" s="1"/>
      <c r="S183" s="1"/>
    </row>
    <row r="184" spans="1:19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R184" s="1"/>
      <c r="S184" s="1"/>
    </row>
    <row r="185" spans="1:19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R185" s="1"/>
      <c r="S185" s="1"/>
    </row>
    <row r="186" spans="1:19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R186" s="1"/>
      <c r="S186" s="1"/>
    </row>
    <row r="187" spans="1:19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R187" s="1"/>
      <c r="S187" s="1"/>
    </row>
    <row r="188" spans="1:19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R188" s="1"/>
      <c r="S188" s="1"/>
    </row>
    <row r="189" spans="1:19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R189" s="1"/>
      <c r="S189" s="1"/>
    </row>
    <row r="190" spans="1:19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R190" s="1"/>
      <c r="S190" s="1"/>
    </row>
    <row r="191" spans="1:19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R191" s="1"/>
      <c r="S191" s="1"/>
    </row>
    <row r="192" spans="1:19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R192" s="1"/>
      <c r="S192" s="1"/>
    </row>
    <row r="193" spans="1:19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R193" s="1"/>
      <c r="S193" s="1"/>
    </row>
    <row r="194" spans="1:19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R194" s="1"/>
      <c r="S194" s="1"/>
    </row>
    <row r="195" spans="1:19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R195" s="1"/>
      <c r="S195" s="1"/>
    </row>
    <row r="196" spans="1:19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R196" s="1"/>
      <c r="S196" s="1"/>
    </row>
    <row r="197" spans="1:19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R197" s="1"/>
      <c r="S197" s="1"/>
    </row>
    <row r="198" spans="1:19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R198" s="1"/>
      <c r="S198" s="1"/>
    </row>
    <row r="199" spans="1:19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R199" s="1"/>
      <c r="S199" s="1"/>
    </row>
    <row r="200" spans="1:19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R200" s="1"/>
      <c r="S200" s="1"/>
    </row>
    <row r="201" spans="1:19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R201" s="1"/>
      <c r="S201" s="1"/>
    </row>
    <row r="202" spans="1:19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R202" s="1"/>
      <c r="S202" s="1"/>
    </row>
    <row r="203" spans="1:19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R203" s="1"/>
      <c r="S203" s="1"/>
    </row>
    <row r="204" spans="1:19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R204" s="1"/>
      <c r="S204" s="1"/>
    </row>
    <row r="205" spans="1:19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R205" s="1"/>
      <c r="S205" s="1"/>
    </row>
    <row r="206" spans="1:19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R206" s="1"/>
      <c r="S206" s="1"/>
    </row>
    <row r="207" spans="1:19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R207" s="1"/>
      <c r="S207" s="1"/>
    </row>
    <row r="208" spans="1:19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R208" s="1"/>
      <c r="S208" s="1"/>
    </row>
    <row r="209" spans="1:19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R209" s="1"/>
      <c r="S209" s="1"/>
    </row>
    <row r="210" spans="1:19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R210" s="1"/>
      <c r="S210" s="1"/>
    </row>
    <row r="211" spans="1:19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R211" s="1"/>
      <c r="S211" s="1"/>
    </row>
    <row r="212" spans="1:19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R212" s="1"/>
      <c r="S212" s="1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R213" s="1"/>
      <c r="S213" s="1"/>
    </row>
    <row r="214" spans="1:19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R214" s="1"/>
      <c r="S214" s="1"/>
    </row>
    <row r="215" spans="1:19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R215" s="1"/>
      <c r="S215" s="1"/>
    </row>
    <row r="216" spans="1:19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R216" s="1"/>
      <c r="S216" s="1"/>
    </row>
    <row r="217" spans="1:19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R217" s="1"/>
      <c r="S217" s="1"/>
    </row>
    <row r="218" spans="1:19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R218" s="1"/>
      <c r="S218" s="1"/>
    </row>
    <row r="219" spans="1:19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R219" s="1"/>
      <c r="S219" s="1"/>
    </row>
    <row r="220" spans="1:19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R220" s="1"/>
      <c r="S220" s="1"/>
    </row>
    <row r="221" spans="1:19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R221" s="1"/>
      <c r="S221" s="1"/>
    </row>
    <row r="222" spans="1:19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R222" s="1"/>
      <c r="S222" s="1"/>
    </row>
    <row r="223" spans="1:19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R223" s="1"/>
      <c r="S223" s="1"/>
    </row>
    <row r="224" spans="1:19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R224" s="1"/>
      <c r="S224" s="1"/>
    </row>
    <row r="225" spans="1:19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R225" s="1"/>
      <c r="S225" s="1"/>
    </row>
    <row r="226" spans="1:19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R226" s="1"/>
      <c r="S226" s="1"/>
    </row>
    <row r="227" spans="1:19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R227" s="1"/>
      <c r="S227" s="1"/>
    </row>
    <row r="228" spans="1:19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R228" s="1"/>
      <c r="S228" s="1"/>
    </row>
    <row r="229" spans="1:19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R229" s="1"/>
      <c r="S229" s="1"/>
    </row>
    <row r="230" spans="1:19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R230" s="1"/>
      <c r="S230" s="1"/>
    </row>
    <row r="231" spans="1:19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R231" s="1"/>
      <c r="S231" s="1"/>
    </row>
    <row r="232" spans="1:19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R232" s="1"/>
      <c r="S232" s="1"/>
    </row>
    <row r="233" spans="1:19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R233" s="1"/>
      <c r="S233" s="1"/>
    </row>
    <row r="234" spans="1:19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R234" s="1"/>
      <c r="S234" s="1"/>
    </row>
    <row r="235" spans="1:19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R235" s="1"/>
      <c r="S235" s="1"/>
    </row>
    <row r="236" spans="1:19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R236" s="1"/>
      <c r="S236" s="1"/>
    </row>
    <row r="237" spans="1:19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R237" s="1"/>
      <c r="S237" s="1"/>
    </row>
    <row r="238" spans="1:19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R238" s="1"/>
      <c r="S238" s="1"/>
    </row>
    <row r="239" spans="1:19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R239" s="1"/>
      <c r="S239" s="1"/>
    </row>
    <row r="240" spans="1:19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R240" s="1"/>
      <c r="S240" s="1"/>
    </row>
    <row r="241" spans="1:19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R241" s="1"/>
      <c r="S241" s="1"/>
    </row>
    <row r="242" spans="1:19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R242" s="1"/>
      <c r="S242" s="1"/>
    </row>
    <row r="243" spans="1:19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R243" s="1"/>
      <c r="S243" s="1"/>
    </row>
    <row r="244" spans="1:19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R244" s="1"/>
      <c r="S244" s="1"/>
    </row>
    <row r="245" spans="1:19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R245" s="1"/>
      <c r="S245" s="1"/>
    </row>
    <row r="246" spans="1:19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R246" s="1"/>
      <c r="S246" s="1"/>
    </row>
    <row r="247" spans="1:19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R247" s="1"/>
      <c r="S247" s="1"/>
    </row>
    <row r="248" spans="1:19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R248" s="1"/>
      <c r="S248" s="1"/>
    </row>
    <row r="249" spans="1:19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R249" s="1"/>
      <c r="S249" s="1"/>
    </row>
    <row r="250" spans="1:19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R250" s="1"/>
      <c r="S250" s="1"/>
    </row>
    <row r="251" spans="1:19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R251" s="1"/>
      <c r="S251" s="1"/>
    </row>
    <row r="252" spans="1:19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R252" s="1"/>
      <c r="S252" s="1"/>
    </row>
    <row r="253" spans="1:19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R253" s="1"/>
      <c r="S253" s="1"/>
    </row>
    <row r="254" spans="1:19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R254" s="1"/>
      <c r="S254" s="1"/>
    </row>
    <row r="255" spans="1:19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R255" s="1"/>
      <c r="S255" s="1"/>
    </row>
    <row r="256" spans="1:19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R256" s="1"/>
      <c r="S256" s="1"/>
    </row>
    <row r="257" spans="1:19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R257" s="1"/>
      <c r="S257" s="1"/>
    </row>
    <row r="258" spans="1:19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R258" s="1"/>
      <c r="S258" s="1"/>
    </row>
    <row r="259" spans="1:19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R259" s="1"/>
      <c r="S259" s="1"/>
    </row>
    <row r="260" spans="1:19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R260" s="1"/>
      <c r="S260" s="1"/>
    </row>
    <row r="261" spans="1:19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R261" s="1"/>
      <c r="S261" s="1"/>
    </row>
    <row r="262" spans="1:19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R262" s="1"/>
      <c r="S262" s="1"/>
    </row>
    <row r="263" spans="1:19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R263" s="1"/>
      <c r="S263" s="1"/>
    </row>
    <row r="264" spans="1:19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R264" s="1"/>
      <c r="S264" s="1"/>
    </row>
    <row r="265" spans="1:19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R265" s="1"/>
      <c r="S265" s="1"/>
    </row>
    <row r="266" spans="1:19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R266" s="1"/>
      <c r="S266" s="1"/>
    </row>
    <row r="267" spans="1:19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R267" s="1"/>
      <c r="S267" s="1"/>
    </row>
    <row r="268" spans="1:19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R268" s="1"/>
      <c r="S268" s="1"/>
    </row>
    <row r="269" spans="1:19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R269" s="1"/>
      <c r="S269" s="1"/>
    </row>
    <row r="270" spans="1:19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R270" s="1"/>
      <c r="S270" s="1"/>
    </row>
    <row r="271" spans="1:19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R271" s="1"/>
      <c r="S271" s="1"/>
    </row>
    <row r="272" spans="1:19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R272" s="1"/>
      <c r="S272" s="1"/>
    </row>
    <row r="273" spans="1:19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R273" s="1"/>
      <c r="S273" s="1"/>
    </row>
    <row r="274" spans="1:19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R274" s="1"/>
      <c r="S274" s="1"/>
    </row>
    <row r="275" spans="1:19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R275" s="1"/>
      <c r="S275" s="1"/>
    </row>
    <row r="276" spans="18:19" ht="15">
      <c r="R276" s="1"/>
      <c r="S276" s="1"/>
    </row>
    <row r="277" spans="18:19" ht="15">
      <c r="R277" s="1"/>
      <c r="S277" s="1"/>
    </row>
    <row r="278" spans="18:19" ht="15">
      <c r="R278" s="1"/>
      <c r="S278" s="1"/>
    </row>
    <row r="279" spans="18:19" ht="15">
      <c r="R279" s="1"/>
      <c r="S279" s="1"/>
    </row>
    <row r="280" spans="18:19" ht="15">
      <c r="R280" s="1"/>
      <c r="S280" s="1"/>
    </row>
    <row r="281" spans="18:19" ht="15">
      <c r="R281" s="1"/>
      <c r="S281" s="1"/>
    </row>
    <row r="282" spans="18:19" ht="15">
      <c r="R282" s="1"/>
      <c r="S282" s="1"/>
    </row>
    <row r="283" spans="18:19" ht="15">
      <c r="R283" s="1"/>
      <c r="S283" s="1"/>
    </row>
    <row r="284" spans="18:19" ht="15">
      <c r="R284" s="1"/>
      <c r="S284" s="1"/>
    </row>
    <row r="285" spans="18:19" ht="15">
      <c r="R285" s="1"/>
      <c r="S285" s="1"/>
    </row>
    <row r="286" spans="18:19" ht="15">
      <c r="R286" s="1"/>
      <c r="S286" s="1"/>
    </row>
    <row r="287" spans="18:19" ht="15">
      <c r="R287" s="1"/>
      <c r="S287" s="1"/>
    </row>
    <row r="288" spans="18:19" ht="15">
      <c r="R288" s="1"/>
      <c r="S288" s="1"/>
    </row>
    <row r="289" spans="18:19" ht="15">
      <c r="R289" s="1"/>
      <c r="S289" s="1"/>
    </row>
    <row r="290" spans="18:19" ht="15">
      <c r="R290" s="1"/>
      <c r="S290" s="1"/>
    </row>
    <row r="291" spans="18:19" ht="15">
      <c r="R291" s="1"/>
      <c r="S291" s="1"/>
    </row>
    <row r="292" spans="18:19" ht="15">
      <c r="R292" s="1"/>
      <c r="S292" s="1"/>
    </row>
    <row r="293" spans="18:19" ht="15">
      <c r="R293" s="1"/>
      <c r="S293" s="1"/>
    </row>
    <row r="294" spans="18:19" ht="15">
      <c r="R294" s="1"/>
      <c r="S294" s="1"/>
    </row>
    <row r="295" spans="18:19" ht="15">
      <c r="R295" s="1"/>
      <c r="S295" s="1"/>
    </row>
    <row r="296" spans="18:19" ht="15">
      <c r="R296" s="1"/>
      <c r="S296" s="1"/>
    </row>
    <row r="297" spans="18:19" ht="15">
      <c r="R297" s="1"/>
      <c r="S297" s="1"/>
    </row>
    <row r="298" spans="18:19" ht="15">
      <c r="R298" s="1"/>
      <c r="S298" s="1"/>
    </row>
    <row r="299" spans="18:19" ht="15">
      <c r="R299" s="1"/>
      <c r="S299" s="1"/>
    </row>
    <row r="300" spans="18:19" ht="15">
      <c r="R300" s="1"/>
      <c r="S300" s="1"/>
    </row>
    <row r="301" spans="18:19" ht="15">
      <c r="R301" s="1"/>
      <c r="S301" s="1"/>
    </row>
    <row r="302" spans="18:19" ht="15">
      <c r="R302" s="1"/>
      <c r="S302" s="1"/>
    </row>
    <row r="303" spans="18:19" ht="15">
      <c r="R303" s="1"/>
      <c r="S303" s="1"/>
    </row>
    <row r="304" spans="18:19" ht="15">
      <c r="R304" s="1"/>
      <c r="S304" s="1"/>
    </row>
    <row r="305" spans="18:19" ht="15">
      <c r="R305" s="1"/>
      <c r="S305" s="1"/>
    </row>
    <row r="306" spans="18:19" ht="15">
      <c r="R306" s="1"/>
      <c r="S306" s="1"/>
    </row>
    <row r="307" spans="18:19" ht="15">
      <c r="R307" s="1"/>
      <c r="S307" s="1"/>
    </row>
    <row r="308" spans="18:19" ht="15">
      <c r="R308" s="1"/>
      <c r="S308" s="1"/>
    </row>
    <row r="309" spans="18:19" ht="15">
      <c r="R309" s="1"/>
      <c r="S309" s="1"/>
    </row>
    <row r="310" spans="18:19" ht="15">
      <c r="R310" s="1"/>
      <c r="S310" s="1"/>
    </row>
    <row r="311" spans="18:19" ht="15">
      <c r="R311" s="1"/>
      <c r="S311" s="1"/>
    </row>
    <row r="312" spans="18:19" ht="15">
      <c r="R312" s="1"/>
      <c r="S312" s="1"/>
    </row>
    <row r="313" spans="18:19" ht="15">
      <c r="R313" s="1"/>
      <c r="S313" s="1"/>
    </row>
    <row r="314" spans="18:19" ht="15">
      <c r="R314" s="1"/>
      <c r="S314" s="1"/>
    </row>
    <row r="315" spans="18:19" ht="15">
      <c r="R315" s="1"/>
      <c r="S315" s="1"/>
    </row>
    <row r="316" spans="18:19" ht="15">
      <c r="R316" s="1"/>
      <c r="S316" s="1"/>
    </row>
    <row r="317" spans="18:19" ht="15">
      <c r="R317" s="1"/>
      <c r="S317" s="1"/>
    </row>
    <row r="318" spans="18:19" ht="15">
      <c r="R318" s="1"/>
      <c r="S318" s="1"/>
    </row>
    <row r="319" spans="18:19" ht="15">
      <c r="R319" s="1"/>
      <c r="S319" s="1"/>
    </row>
    <row r="320" spans="18:19" ht="15">
      <c r="R320" s="1"/>
      <c r="S320" s="1"/>
    </row>
    <row r="321" spans="18:19" ht="15">
      <c r="R321" s="1"/>
      <c r="S321" s="1"/>
    </row>
    <row r="322" spans="18:19" ht="15">
      <c r="R322" s="1"/>
      <c r="S322" s="1"/>
    </row>
    <row r="323" spans="18:19" ht="15">
      <c r="R323" s="1"/>
      <c r="S323" s="1"/>
    </row>
    <row r="324" spans="18:19" ht="15">
      <c r="R324" s="1"/>
      <c r="S324" s="1"/>
    </row>
    <row r="325" spans="18:19" ht="15">
      <c r="R325" s="1"/>
      <c r="S325" s="1"/>
    </row>
    <row r="326" spans="18:19" ht="15">
      <c r="R326" s="1"/>
      <c r="S326" s="1"/>
    </row>
    <row r="327" spans="18:19" ht="15">
      <c r="R327" s="1"/>
      <c r="S327" s="1"/>
    </row>
    <row r="328" spans="18:19" ht="15">
      <c r="R328" s="1"/>
      <c r="S328" s="1"/>
    </row>
    <row r="329" spans="18:19" ht="15">
      <c r="R329" s="1"/>
      <c r="S329" s="1"/>
    </row>
    <row r="330" spans="18:19" ht="15">
      <c r="R330" s="1"/>
      <c r="S330" s="1"/>
    </row>
    <row r="331" spans="18:19" ht="15">
      <c r="R331" s="1"/>
      <c r="S331" s="1"/>
    </row>
    <row r="332" spans="18:19" ht="15">
      <c r="R332" s="1"/>
      <c r="S332" s="1"/>
    </row>
    <row r="333" spans="18:19" ht="15">
      <c r="R333" s="1"/>
      <c r="S333" s="1"/>
    </row>
    <row r="334" spans="18:19" ht="15">
      <c r="R334" s="1"/>
      <c r="S334" s="1"/>
    </row>
    <row r="335" spans="18:19" ht="15">
      <c r="R335" s="1"/>
      <c r="S335" s="1"/>
    </row>
    <row r="336" spans="18:19" ht="15">
      <c r="R336" s="1"/>
      <c r="S336" s="1"/>
    </row>
    <row r="337" spans="18:19" ht="15">
      <c r="R337" s="1"/>
      <c r="S337" s="1"/>
    </row>
    <row r="338" spans="18:19" ht="15">
      <c r="R338" s="1"/>
      <c r="S338" s="1"/>
    </row>
    <row r="339" spans="18:19" ht="15">
      <c r="R339" s="1"/>
      <c r="S339" s="1"/>
    </row>
    <row r="340" spans="18:19" ht="15">
      <c r="R340" s="1"/>
      <c r="S340" s="1"/>
    </row>
    <row r="341" spans="18:19" ht="15">
      <c r="R341" s="1"/>
      <c r="S341" s="1"/>
    </row>
    <row r="342" spans="18:19" ht="15">
      <c r="R342" s="1"/>
      <c r="S342" s="1"/>
    </row>
    <row r="343" spans="18:19" ht="15">
      <c r="R343" s="1"/>
      <c r="S343" s="1"/>
    </row>
    <row r="344" spans="18:19" ht="15">
      <c r="R344" s="1"/>
      <c r="S344" s="1"/>
    </row>
    <row r="345" spans="18:19" ht="15">
      <c r="R345" s="1"/>
      <c r="S345" s="1"/>
    </row>
    <row r="346" spans="18:19" ht="15">
      <c r="R346" s="1"/>
      <c r="S346" s="1"/>
    </row>
    <row r="347" spans="18:19" ht="15">
      <c r="R347" s="1"/>
      <c r="S347" s="1"/>
    </row>
    <row r="348" spans="18:19" ht="15">
      <c r="R348" s="1"/>
      <c r="S348" s="1"/>
    </row>
    <row r="349" spans="18:19" ht="15">
      <c r="R349" s="1"/>
      <c r="S349" s="1"/>
    </row>
    <row r="350" spans="18:19" ht="15">
      <c r="R350" s="1"/>
      <c r="S350" s="1"/>
    </row>
    <row r="351" spans="18:19" ht="15">
      <c r="R351" s="1"/>
      <c r="S351" s="1"/>
    </row>
    <row r="352" spans="18:19" ht="15">
      <c r="R352" s="1"/>
      <c r="S352" s="1"/>
    </row>
    <row r="353" spans="18:19" ht="15">
      <c r="R353" s="1"/>
      <c r="S353" s="1"/>
    </row>
    <row r="354" spans="18:19" ht="15">
      <c r="R354" s="1"/>
      <c r="S354" s="1"/>
    </row>
    <row r="355" spans="18:19" ht="15">
      <c r="R355" s="1"/>
      <c r="S355" s="1"/>
    </row>
    <row r="356" spans="18:19" ht="15">
      <c r="R356" s="1"/>
      <c r="S356" s="1"/>
    </row>
    <row r="357" spans="18:19" ht="15">
      <c r="R357" s="1"/>
      <c r="S357" s="1"/>
    </row>
    <row r="358" spans="18:19" ht="15">
      <c r="R358" s="1"/>
      <c r="S358" s="1"/>
    </row>
    <row r="359" spans="18:19" ht="15">
      <c r="R359" s="1"/>
      <c r="S359" s="1"/>
    </row>
    <row r="360" spans="18:19" ht="15">
      <c r="R360" s="1"/>
      <c r="S360" s="1"/>
    </row>
    <row r="361" spans="18:19" ht="15">
      <c r="R361" s="1"/>
      <c r="S361" s="1"/>
    </row>
    <row r="362" spans="18:19" ht="15">
      <c r="R362" s="1"/>
      <c r="S362" s="1"/>
    </row>
    <row r="363" spans="18:19" ht="15">
      <c r="R363" s="1"/>
      <c r="S363" s="1"/>
    </row>
    <row r="364" spans="18:19" ht="15">
      <c r="R364" s="1"/>
      <c r="S364" s="1"/>
    </row>
    <row r="365" spans="18:19" ht="15">
      <c r="R365" s="1"/>
      <c r="S365" s="1"/>
    </row>
    <row r="366" spans="18:19" ht="15">
      <c r="R366" s="1"/>
      <c r="S366" s="1"/>
    </row>
    <row r="367" spans="18:19" ht="15">
      <c r="R367" s="1"/>
      <c r="S367" s="1"/>
    </row>
    <row r="368" spans="18:19" ht="15">
      <c r="R368" s="1"/>
      <c r="S368" s="1"/>
    </row>
    <row r="369" spans="18:19" ht="15">
      <c r="R369" s="1"/>
      <c r="S369" s="1"/>
    </row>
    <row r="370" spans="18:19" ht="15">
      <c r="R370" s="1"/>
      <c r="S370" s="1"/>
    </row>
    <row r="371" spans="18:19" ht="15">
      <c r="R371" s="1"/>
      <c r="S371" s="1"/>
    </row>
    <row r="372" spans="18:19" ht="15">
      <c r="R372" s="1"/>
      <c r="S372" s="1"/>
    </row>
    <row r="373" spans="18:19" ht="15">
      <c r="R373" s="1"/>
      <c r="S373" s="1"/>
    </row>
    <row r="374" spans="18:19" ht="15">
      <c r="R374" s="1"/>
      <c r="S374" s="1"/>
    </row>
    <row r="375" spans="18:19" ht="15">
      <c r="R375" s="1"/>
      <c r="S375" s="1"/>
    </row>
    <row r="376" spans="18:19" ht="15">
      <c r="R376" s="1"/>
      <c r="S376" s="1"/>
    </row>
    <row r="377" spans="18:19" ht="15">
      <c r="R377" s="1"/>
      <c r="S377" s="1"/>
    </row>
    <row r="378" spans="18:19" ht="15">
      <c r="R378" s="1"/>
      <c r="S378" s="1"/>
    </row>
    <row r="379" spans="18:19" ht="15">
      <c r="R379" s="1"/>
      <c r="S379" s="1"/>
    </row>
    <row r="380" spans="18:19" ht="15">
      <c r="R380" s="1"/>
      <c r="S380" s="1"/>
    </row>
    <row r="381" spans="18:19" ht="15">
      <c r="R381" s="1"/>
      <c r="S381" s="1"/>
    </row>
    <row r="382" spans="18:19" ht="15">
      <c r="R382" s="1"/>
      <c r="S382" s="1"/>
    </row>
    <row r="383" spans="18:19" ht="15">
      <c r="R383" s="1"/>
      <c r="S383" s="1"/>
    </row>
    <row r="384" spans="18:19" ht="15">
      <c r="R384" s="1"/>
      <c r="S384" s="1"/>
    </row>
    <row r="385" spans="18:19" ht="15">
      <c r="R385" s="1"/>
      <c r="S385" s="1"/>
    </row>
    <row r="386" spans="18:19" ht="15">
      <c r="R386" s="1"/>
      <c r="S386" s="1"/>
    </row>
    <row r="387" spans="18:19" ht="15">
      <c r="R387" s="1"/>
      <c r="S387" s="1"/>
    </row>
    <row r="388" spans="18:19" ht="15">
      <c r="R388" s="1"/>
      <c r="S388" s="1"/>
    </row>
    <row r="389" spans="18:19" ht="15">
      <c r="R389" s="1"/>
      <c r="S389" s="1"/>
    </row>
    <row r="390" spans="18:19" ht="15">
      <c r="R390" s="1"/>
      <c r="S390" s="1"/>
    </row>
    <row r="391" spans="18:19" ht="15">
      <c r="R391" s="1"/>
      <c r="S391" s="1"/>
    </row>
    <row r="392" spans="18:19" ht="15">
      <c r="R392" s="1"/>
      <c r="S392" s="1"/>
    </row>
    <row r="393" spans="18:19" ht="15">
      <c r="R393" s="1"/>
      <c r="S393" s="1"/>
    </row>
    <row r="394" spans="18:19" ht="15">
      <c r="R394" s="1"/>
      <c r="S394" s="1"/>
    </row>
    <row r="395" spans="18:19" ht="15">
      <c r="R395" s="1"/>
      <c r="S395" s="1"/>
    </row>
    <row r="396" spans="18:19" ht="15">
      <c r="R396" s="1"/>
      <c r="S396" s="1"/>
    </row>
    <row r="397" spans="18:19" ht="15">
      <c r="R397" s="1"/>
      <c r="S397" s="1"/>
    </row>
    <row r="398" spans="18:19" ht="15">
      <c r="R398" s="1"/>
      <c r="S398" s="1"/>
    </row>
    <row r="399" spans="18:19" ht="15">
      <c r="R399" s="1"/>
      <c r="S399" s="1"/>
    </row>
    <row r="400" spans="18:19" ht="15">
      <c r="R400" s="1"/>
      <c r="S400" s="1"/>
    </row>
    <row r="401" spans="18:19" ht="15">
      <c r="R401" s="1"/>
      <c r="S401" s="1"/>
    </row>
    <row r="402" spans="18:19" ht="15">
      <c r="R402" s="1"/>
      <c r="S402" s="1"/>
    </row>
    <row r="403" spans="18:19" ht="15">
      <c r="R403" s="1"/>
      <c r="S403" s="1"/>
    </row>
    <row r="404" spans="18:19" ht="15">
      <c r="R404" s="1"/>
      <c r="S404" s="1"/>
    </row>
    <row r="405" spans="18:19" ht="15">
      <c r="R405" s="1"/>
      <c r="S405" s="1"/>
    </row>
    <row r="406" spans="18:19" ht="15">
      <c r="R406" s="1"/>
      <c r="S406" s="1"/>
    </row>
    <row r="407" spans="18:19" ht="15">
      <c r="R407" s="1"/>
      <c r="S407" s="1"/>
    </row>
    <row r="408" spans="18:19" ht="15">
      <c r="R408" s="1"/>
      <c r="S408" s="1"/>
    </row>
    <row r="409" spans="18:19" ht="15">
      <c r="R409" s="1"/>
      <c r="S409" s="1"/>
    </row>
    <row r="410" spans="18:19" ht="15">
      <c r="R410" s="1"/>
      <c r="S410" s="1"/>
    </row>
    <row r="411" spans="18:19" ht="15">
      <c r="R411" s="1"/>
      <c r="S411" s="1"/>
    </row>
    <row r="412" spans="18:19" ht="15">
      <c r="R412" s="1"/>
      <c r="S412" s="1"/>
    </row>
    <row r="413" spans="18:19" ht="15">
      <c r="R413" s="1"/>
      <c r="S413" s="1"/>
    </row>
    <row r="414" spans="18:19" ht="15">
      <c r="R414" s="1"/>
      <c r="S414" s="1"/>
    </row>
    <row r="415" spans="18:19" ht="15">
      <c r="R415" s="1"/>
      <c r="S415" s="1"/>
    </row>
    <row r="416" spans="18:19" ht="15">
      <c r="R416" s="1"/>
      <c r="S416" s="1"/>
    </row>
    <row r="417" spans="18:19" ht="15">
      <c r="R417" s="1"/>
      <c r="S417" s="1"/>
    </row>
    <row r="418" spans="18:19" ht="15">
      <c r="R418" s="1"/>
      <c r="S418" s="1"/>
    </row>
    <row r="419" spans="18:19" ht="15">
      <c r="R419" s="1"/>
      <c r="S419" s="1"/>
    </row>
    <row r="420" spans="18:19" ht="15">
      <c r="R420" s="1"/>
      <c r="S420" s="1"/>
    </row>
    <row r="421" spans="18:19" ht="15">
      <c r="R421" s="1"/>
      <c r="S421" s="1"/>
    </row>
    <row r="422" spans="18:19" ht="15">
      <c r="R422" s="1"/>
      <c r="S422" s="1"/>
    </row>
    <row r="423" spans="18:19" ht="15">
      <c r="R423" s="1"/>
      <c r="S423" s="1"/>
    </row>
    <row r="424" spans="18:19" ht="15">
      <c r="R424" s="1"/>
      <c r="S424" s="1"/>
    </row>
    <row r="425" spans="18:19" ht="15">
      <c r="R425" s="1"/>
      <c r="S425" s="1"/>
    </row>
    <row r="426" spans="18:19" ht="15">
      <c r="R426" s="1"/>
      <c r="S426" s="1"/>
    </row>
    <row r="427" spans="18:19" ht="15">
      <c r="R427" s="1"/>
      <c r="S427" s="1"/>
    </row>
    <row r="428" spans="18:19" ht="15">
      <c r="R428" s="1"/>
      <c r="S428" s="1"/>
    </row>
    <row r="429" spans="18:19" ht="15">
      <c r="R429" s="1"/>
      <c r="S429" s="1"/>
    </row>
    <row r="430" spans="18:19" ht="15">
      <c r="R430" s="1"/>
      <c r="S430" s="1"/>
    </row>
    <row r="431" spans="18:19" ht="15">
      <c r="R431" s="1"/>
      <c r="S431" s="1"/>
    </row>
    <row r="432" spans="18:19" ht="15">
      <c r="R432" s="1"/>
      <c r="S432" s="1"/>
    </row>
    <row r="433" spans="18:19" ht="15">
      <c r="R433" s="1"/>
      <c r="S433" s="1"/>
    </row>
    <row r="434" spans="18:19" ht="15">
      <c r="R434" s="1"/>
      <c r="S434" s="1"/>
    </row>
    <row r="435" spans="18:19" ht="15">
      <c r="R435" s="1"/>
      <c r="S435" s="1"/>
    </row>
    <row r="436" spans="18:19" ht="15">
      <c r="R436" s="1"/>
      <c r="S436" s="1"/>
    </row>
    <row r="437" spans="18:19" ht="15">
      <c r="R437" s="1"/>
      <c r="S437" s="1"/>
    </row>
    <row r="438" spans="18:19" ht="15">
      <c r="R438" s="1"/>
      <c r="S438" s="1"/>
    </row>
    <row r="439" spans="18:19" ht="15">
      <c r="R439" s="1"/>
      <c r="S439" s="1"/>
    </row>
    <row r="440" spans="18:19" ht="15">
      <c r="R440" s="1"/>
      <c r="S440" s="1"/>
    </row>
    <row r="441" spans="18:19" ht="15">
      <c r="R441" s="1"/>
      <c r="S441" s="1"/>
    </row>
    <row r="442" spans="18:19" ht="15">
      <c r="R442" s="1"/>
      <c r="S442" s="1"/>
    </row>
    <row r="443" spans="18:19" ht="15">
      <c r="R443" s="1"/>
      <c r="S443" s="1"/>
    </row>
    <row r="444" spans="18:19" ht="15">
      <c r="R444" s="1"/>
      <c r="S444" s="1"/>
    </row>
    <row r="445" spans="18:19" ht="15">
      <c r="R445" s="1"/>
      <c r="S445" s="1"/>
    </row>
    <row r="446" spans="18:19" ht="15">
      <c r="R446" s="1"/>
      <c r="S446" s="1"/>
    </row>
    <row r="447" spans="18:19" ht="15">
      <c r="R447" s="1"/>
      <c r="S447" s="1"/>
    </row>
    <row r="448" spans="18:19" ht="15">
      <c r="R448" s="1"/>
      <c r="S448" s="1"/>
    </row>
    <row r="449" spans="18:19" ht="15">
      <c r="R449" s="1"/>
      <c r="S449" s="1"/>
    </row>
    <row r="450" spans="18:19" ht="15">
      <c r="R450" s="1"/>
      <c r="S450" s="1"/>
    </row>
    <row r="451" spans="18:19" ht="15">
      <c r="R451" s="1"/>
      <c r="S451" s="1"/>
    </row>
    <row r="452" spans="18:19" ht="15">
      <c r="R452" s="1"/>
      <c r="S452" s="1"/>
    </row>
    <row r="453" spans="18:19" ht="15">
      <c r="R453" s="1"/>
      <c r="S453" s="1"/>
    </row>
    <row r="454" spans="18:19" ht="15">
      <c r="R454" s="1"/>
      <c r="S454" s="1"/>
    </row>
    <row r="455" spans="18:19" ht="15">
      <c r="R455" s="1"/>
      <c r="S455" s="1"/>
    </row>
    <row r="456" spans="18:19" ht="15">
      <c r="R456" s="1"/>
      <c r="S456" s="1"/>
    </row>
    <row r="457" spans="18:19" ht="15">
      <c r="R457" s="1"/>
      <c r="S457" s="1"/>
    </row>
    <row r="458" spans="18:19" ht="15">
      <c r="R458" s="1"/>
      <c r="S458" s="1"/>
    </row>
    <row r="459" spans="18:19" ht="15">
      <c r="R459" s="1"/>
      <c r="S459" s="1"/>
    </row>
    <row r="460" spans="18:19" ht="15">
      <c r="R460" s="1"/>
      <c r="S460" s="1"/>
    </row>
    <row r="461" spans="18:19" ht="15">
      <c r="R461" s="1"/>
      <c r="S461" s="1"/>
    </row>
    <row r="462" spans="18:19" ht="15">
      <c r="R462" s="1"/>
      <c r="S462" s="1"/>
    </row>
    <row r="463" spans="18:19" ht="15">
      <c r="R463" s="1"/>
      <c r="S463" s="1"/>
    </row>
    <row r="464" spans="18:19" ht="15">
      <c r="R464" s="1"/>
      <c r="S464" s="1"/>
    </row>
    <row r="465" spans="18:19" ht="15">
      <c r="R465" s="1"/>
      <c r="S465" s="1"/>
    </row>
    <row r="466" spans="18:19" ht="15">
      <c r="R466" s="1"/>
      <c r="S466" s="1"/>
    </row>
    <row r="467" spans="18:19" ht="15">
      <c r="R467" s="1"/>
      <c r="S467" s="1"/>
    </row>
    <row r="468" spans="18:19" ht="15">
      <c r="R468" s="1"/>
      <c r="S468" s="1"/>
    </row>
    <row r="469" spans="18:19" ht="15">
      <c r="R469" s="1"/>
      <c r="S469" s="1"/>
    </row>
    <row r="470" spans="18:19" ht="15">
      <c r="R470" s="1"/>
      <c r="S470" s="1"/>
    </row>
    <row r="471" spans="18:19" ht="15">
      <c r="R471" s="1"/>
      <c r="S471" s="1"/>
    </row>
    <row r="472" spans="18:19" ht="15">
      <c r="R472" s="1"/>
      <c r="S472" s="1"/>
    </row>
    <row r="473" spans="18:19" ht="15">
      <c r="R473" s="1"/>
      <c r="S473" s="1"/>
    </row>
    <row r="474" spans="18:19" ht="15">
      <c r="R474" s="1"/>
      <c r="S474" s="1"/>
    </row>
    <row r="475" spans="18:19" ht="15">
      <c r="R475" s="1"/>
      <c r="S475" s="1"/>
    </row>
    <row r="476" spans="18:19" ht="15">
      <c r="R476" s="1"/>
      <c r="S476" s="1"/>
    </row>
    <row r="477" spans="18:19" ht="15">
      <c r="R477" s="1"/>
      <c r="S477" s="1"/>
    </row>
    <row r="478" spans="18:19" ht="15">
      <c r="R478" s="1"/>
      <c r="S478" s="1"/>
    </row>
    <row r="479" spans="18:19" ht="15">
      <c r="R479" s="1"/>
      <c r="S479" s="1"/>
    </row>
    <row r="480" spans="18:19" ht="15">
      <c r="R480" s="1"/>
      <c r="S480" s="1"/>
    </row>
    <row r="481" spans="18:19" ht="15">
      <c r="R481" s="1"/>
      <c r="S481" s="1"/>
    </row>
    <row r="482" spans="18:19" ht="15">
      <c r="R482" s="1"/>
      <c r="S482" s="1"/>
    </row>
    <row r="483" spans="18:19" ht="15">
      <c r="R483" s="1"/>
      <c r="S483" s="1"/>
    </row>
    <row r="484" spans="18:19" ht="15">
      <c r="R484" s="1"/>
      <c r="S484" s="1"/>
    </row>
    <row r="485" spans="18:19" ht="15">
      <c r="R485" s="1"/>
      <c r="S485" s="1"/>
    </row>
    <row r="486" spans="18:19" ht="15">
      <c r="R486" s="1"/>
      <c r="S486" s="1"/>
    </row>
    <row r="487" spans="18:19" ht="15">
      <c r="R487" s="1"/>
      <c r="S487" s="1"/>
    </row>
    <row r="488" spans="18:19" ht="15">
      <c r="R488" s="1"/>
      <c r="S488" s="1"/>
    </row>
    <row r="489" spans="18:19" ht="15">
      <c r="R489" s="1"/>
      <c r="S489" s="1"/>
    </row>
    <row r="490" spans="18:19" ht="15">
      <c r="R490" s="1"/>
      <c r="S490" s="1"/>
    </row>
    <row r="491" spans="18:19" ht="15">
      <c r="R491" s="1"/>
      <c r="S491" s="1"/>
    </row>
    <row r="492" spans="18:19" ht="15">
      <c r="R492" s="1"/>
      <c r="S492" s="1"/>
    </row>
    <row r="493" spans="18:19" ht="15">
      <c r="R493" s="1"/>
      <c r="S493" s="1"/>
    </row>
    <row r="494" spans="18:19" ht="15">
      <c r="R494" s="1"/>
      <c r="S494" s="1"/>
    </row>
    <row r="495" spans="18:19" ht="15">
      <c r="R495" s="1"/>
      <c r="S495" s="1"/>
    </row>
    <row r="496" spans="18:19" ht="15">
      <c r="R496" s="1"/>
      <c r="S496" s="1"/>
    </row>
    <row r="497" spans="18:19" ht="15">
      <c r="R497" s="1"/>
      <c r="S497" s="1"/>
    </row>
    <row r="498" spans="18:19" ht="15">
      <c r="R498" s="1"/>
      <c r="S498" s="1"/>
    </row>
    <row r="499" spans="18:19" ht="15">
      <c r="R499" s="1"/>
      <c r="S499" s="1"/>
    </row>
    <row r="500" spans="18:19" ht="15">
      <c r="R500" s="1"/>
      <c r="S500" s="1"/>
    </row>
    <row r="501" spans="18:19" ht="15">
      <c r="R501" s="1"/>
      <c r="S501" s="1"/>
    </row>
    <row r="502" spans="18:19" ht="15">
      <c r="R502" s="1"/>
      <c r="S502" s="1"/>
    </row>
    <row r="503" spans="18:19" ht="15">
      <c r="R503" s="1"/>
      <c r="S503" s="1"/>
    </row>
    <row r="504" spans="18:19" ht="15">
      <c r="R504" s="1"/>
      <c r="S504" s="1"/>
    </row>
    <row r="505" spans="18:19" ht="15">
      <c r="R505" s="1"/>
      <c r="S505" s="1"/>
    </row>
    <row r="506" spans="18:19" ht="15">
      <c r="R506" s="1"/>
      <c r="S506" s="1"/>
    </row>
    <row r="507" spans="18:19" ht="15">
      <c r="R507" s="1"/>
      <c r="S507" s="1"/>
    </row>
    <row r="508" spans="18:19" ht="15">
      <c r="R508" s="1"/>
      <c r="S508" s="1"/>
    </row>
    <row r="509" spans="18:19" ht="15">
      <c r="R509" s="1"/>
      <c r="S509" s="1"/>
    </row>
    <row r="510" spans="18:19" ht="15">
      <c r="R510" s="1"/>
      <c r="S510" s="1"/>
    </row>
    <row r="511" spans="18:19" ht="15">
      <c r="R511" s="1"/>
      <c r="S511" s="1"/>
    </row>
    <row r="512" spans="18:19" ht="15">
      <c r="R512" s="1"/>
      <c r="S512" s="1"/>
    </row>
    <row r="513" spans="18:19" ht="15">
      <c r="R513" s="1"/>
      <c r="S513" s="1"/>
    </row>
    <row r="514" spans="18:19" ht="15">
      <c r="R514" s="1"/>
      <c r="S514" s="1"/>
    </row>
    <row r="515" spans="18:19" ht="15">
      <c r="R515" s="1"/>
      <c r="S515" s="1"/>
    </row>
    <row r="516" spans="18:19" ht="15">
      <c r="R516" s="1"/>
      <c r="S516" s="1"/>
    </row>
    <row r="517" spans="18:19" ht="15">
      <c r="R517" s="1"/>
      <c r="S517" s="1"/>
    </row>
    <row r="518" spans="18:19" ht="15">
      <c r="R518" s="1"/>
      <c r="S518" s="1"/>
    </row>
    <row r="519" spans="18:19" ht="15">
      <c r="R519" s="1"/>
      <c r="S519" s="1"/>
    </row>
    <row r="520" spans="18:19" ht="15">
      <c r="R520" s="1"/>
      <c r="S520" s="1"/>
    </row>
    <row r="521" spans="18:19" ht="15">
      <c r="R521" s="1"/>
      <c r="S521" s="1"/>
    </row>
    <row r="522" spans="18:19" ht="15">
      <c r="R522" s="1"/>
      <c r="S522" s="1"/>
    </row>
    <row r="523" spans="18:19" ht="15">
      <c r="R523" s="1"/>
      <c r="S523" s="1"/>
    </row>
    <row r="524" spans="18:19" ht="15">
      <c r="R524" s="1"/>
      <c r="S524" s="1"/>
    </row>
    <row r="525" spans="18:19" ht="15">
      <c r="R525" s="1"/>
      <c r="S525" s="1"/>
    </row>
    <row r="526" spans="18:19" ht="15">
      <c r="R526" s="1"/>
      <c r="S526" s="1"/>
    </row>
    <row r="527" spans="18:19" ht="15">
      <c r="R527" s="1"/>
      <c r="S527" s="1"/>
    </row>
    <row r="528" spans="18:19" ht="15">
      <c r="R528" s="1"/>
      <c r="S528" s="1"/>
    </row>
    <row r="529" spans="18:19" ht="15">
      <c r="R529" s="1"/>
      <c r="S529" s="1"/>
    </row>
    <row r="530" spans="18:19" ht="15">
      <c r="R530" s="1"/>
      <c r="S530" s="1"/>
    </row>
    <row r="531" spans="18:19" ht="15">
      <c r="R531" s="1"/>
      <c r="S531" s="1"/>
    </row>
    <row r="532" spans="18:19" ht="15">
      <c r="R532" s="1"/>
      <c r="S532" s="1"/>
    </row>
    <row r="533" spans="18:19" ht="15">
      <c r="R533" s="1"/>
      <c r="S533" s="1"/>
    </row>
    <row r="534" spans="18:19" ht="15">
      <c r="R534" s="1"/>
      <c r="S534" s="1"/>
    </row>
    <row r="535" spans="18:19" ht="15">
      <c r="R535" s="1"/>
      <c r="S535" s="1"/>
    </row>
    <row r="536" spans="18:19" ht="15">
      <c r="R536" s="1"/>
      <c r="S536" s="1"/>
    </row>
    <row r="537" spans="18:19" ht="15">
      <c r="R537" s="1"/>
      <c r="S537" s="1"/>
    </row>
    <row r="538" spans="18:19" ht="15">
      <c r="R538" s="1"/>
      <c r="S538" s="1"/>
    </row>
    <row r="539" spans="18:19" ht="15">
      <c r="R539" s="1"/>
      <c r="S539" s="1"/>
    </row>
    <row r="540" spans="18:19" ht="15">
      <c r="R540" s="1"/>
      <c r="S540" s="1"/>
    </row>
    <row r="541" spans="18:19" ht="15">
      <c r="R541" s="1"/>
      <c r="S541" s="1"/>
    </row>
    <row r="542" spans="18:19" ht="15">
      <c r="R542" s="1"/>
      <c r="S542" s="1"/>
    </row>
    <row r="543" spans="18:19" ht="15">
      <c r="R543" s="1"/>
      <c r="S543" s="1"/>
    </row>
    <row r="544" spans="18:19" ht="15">
      <c r="R544" s="1"/>
      <c r="S544" s="1"/>
    </row>
    <row r="545" spans="18:19" ht="15">
      <c r="R545" s="1"/>
      <c r="S545" s="1"/>
    </row>
    <row r="546" spans="18:19" ht="15">
      <c r="R546" s="1"/>
      <c r="S546" s="1"/>
    </row>
    <row r="547" spans="18:19" ht="15">
      <c r="R547" s="1"/>
      <c r="S547" s="1"/>
    </row>
    <row r="548" spans="18:19" ht="15">
      <c r="R548" s="1"/>
      <c r="S548" s="1"/>
    </row>
    <row r="549" spans="18:19" ht="15">
      <c r="R549" s="1"/>
      <c r="S549" s="1"/>
    </row>
    <row r="550" spans="18:19" ht="15">
      <c r="R550" s="1"/>
      <c r="S550" s="1"/>
    </row>
    <row r="551" spans="18:19" ht="15">
      <c r="R551" s="1"/>
      <c r="S551" s="1"/>
    </row>
    <row r="552" spans="18:19" ht="15">
      <c r="R552" s="1"/>
      <c r="S552" s="1"/>
    </row>
    <row r="553" spans="18:19" ht="15">
      <c r="R553" s="1"/>
      <c r="S553" s="1"/>
    </row>
    <row r="554" spans="18:19" ht="15">
      <c r="R554" s="1"/>
      <c r="S554" s="1"/>
    </row>
    <row r="555" spans="18:19" ht="15">
      <c r="R555" s="1"/>
      <c r="S555" s="1"/>
    </row>
    <row r="556" spans="18:19" ht="15">
      <c r="R556" s="1"/>
      <c r="S556" s="1"/>
    </row>
    <row r="557" spans="18:19" ht="15">
      <c r="R557" s="1"/>
      <c r="S557" s="1"/>
    </row>
    <row r="558" spans="18:19" ht="15">
      <c r="R558" s="1"/>
      <c r="S558" s="1"/>
    </row>
    <row r="559" spans="18:19" ht="15">
      <c r="R559" s="1"/>
      <c r="S559" s="1"/>
    </row>
    <row r="560" spans="18:19" ht="15">
      <c r="R560" s="1"/>
      <c r="S560" s="1"/>
    </row>
    <row r="561" spans="18:19" ht="15">
      <c r="R561" s="1"/>
      <c r="S561" s="1"/>
    </row>
    <row r="562" spans="18:19" ht="15">
      <c r="R562" s="1"/>
      <c r="S562" s="1"/>
    </row>
    <row r="563" spans="18:19" ht="15">
      <c r="R563" s="1"/>
      <c r="S563" s="1"/>
    </row>
    <row r="564" spans="18:19" ht="15">
      <c r="R564" s="1"/>
      <c r="S564" s="1"/>
    </row>
    <row r="565" spans="18:19" ht="15">
      <c r="R565" s="1"/>
      <c r="S565" s="1"/>
    </row>
    <row r="566" spans="18:19" ht="15">
      <c r="R566" s="1"/>
      <c r="S566" s="1"/>
    </row>
    <row r="567" spans="18:19" ht="15">
      <c r="R567" s="1"/>
      <c r="S567" s="1"/>
    </row>
    <row r="568" spans="18:19" ht="15">
      <c r="R568" s="1"/>
      <c r="S568" s="1"/>
    </row>
    <row r="569" spans="18:19" ht="15">
      <c r="R569" s="1"/>
      <c r="S569" s="1"/>
    </row>
    <row r="570" spans="18:19" ht="15">
      <c r="R570" s="1"/>
      <c r="S570" s="1"/>
    </row>
    <row r="571" spans="18:19" ht="15">
      <c r="R571" s="1"/>
      <c r="S571" s="1"/>
    </row>
    <row r="572" spans="18:19" ht="15">
      <c r="R572" s="1"/>
      <c r="S572" s="1"/>
    </row>
    <row r="573" spans="18:19" ht="15">
      <c r="R573" s="1"/>
      <c r="S573" s="1"/>
    </row>
    <row r="574" spans="18:19" ht="15">
      <c r="R574" s="1"/>
      <c r="S574" s="1"/>
    </row>
    <row r="575" spans="18:19" ht="15">
      <c r="R575" s="1"/>
      <c r="S575" s="1"/>
    </row>
    <row r="576" spans="18:19" ht="15">
      <c r="R576" s="1"/>
      <c r="S576" s="1"/>
    </row>
    <row r="577" spans="18:19" ht="15">
      <c r="R577" s="1"/>
      <c r="S577" s="1"/>
    </row>
    <row r="578" spans="18:19" ht="15">
      <c r="R578" s="1"/>
      <c r="S578" s="1"/>
    </row>
    <row r="579" spans="18:19" ht="15">
      <c r="R579" s="1"/>
      <c r="S579" s="1"/>
    </row>
    <row r="580" spans="18:19" ht="15">
      <c r="R580" s="1"/>
      <c r="S580" s="1"/>
    </row>
    <row r="581" spans="18:19" ht="15">
      <c r="R581" s="1"/>
      <c r="S581" s="1"/>
    </row>
    <row r="582" spans="18:19" ht="15">
      <c r="R582" s="1"/>
      <c r="S582" s="1"/>
    </row>
    <row r="583" spans="18:19" ht="15">
      <c r="R583" s="1"/>
      <c r="S583" s="1"/>
    </row>
    <row r="584" spans="18:19" ht="15">
      <c r="R584" s="1"/>
      <c r="S584" s="1"/>
    </row>
    <row r="585" spans="18:19" ht="15">
      <c r="R585" s="1"/>
      <c r="S585" s="1"/>
    </row>
    <row r="586" spans="18:19" ht="15">
      <c r="R586" s="1"/>
      <c r="S586" s="1"/>
    </row>
    <row r="587" spans="18:19" ht="15">
      <c r="R587" s="1"/>
      <c r="S587" s="1"/>
    </row>
    <row r="588" spans="18:19" ht="15">
      <c r="R588" s="1"/>
      <c r="S588" s="1"/>
    </row>
    <row r="589" spans="18:19" ht="15">
      <c r="R589" s="1"/>
      <c r="S589" s="1"/>
    </row>
    <row r="590" spans="18:19" ht="15">
      <c r="R590" s="1"/>
      <c r="S590" s="1"/>
    </row>
    <row r="591" spans="18:19" ht="15">
      <c r="R591" s="1"/>
      <c r="S591" s="1"/>
    </row>
    <row r="592" spans="18:19" ht="15">
      <c r="R592" s="1"/>
      <c r="S592" s="1"/>
    </row>
    <row r="593" spans="18:19" ht="15">
      <c r="R593" s="1"/>
      <c r="S593" s="1"/>
    </row>
    <row r="594" spans="18:19" ht="15">
      <c r="R594" s="1"/>
      <c r="S594" s="1"/>
    </row>
    <row r="595" spans="18:19" ht="15">
      <c r="R595" s="1"/>
      <c r="S595" s="1"/>
    </row>
    <row r="596" spans="18:19" ht="15">
      <c r="R596" s="1"/>
      <c r="S596" s="1"/>
    </row>
    <row r="597" spans="18:19" ht="15">
      <c r="R597" s="1"/>
      <c r="S597" s="1"/>
    </row>
    <row r="598" spans="18:19" ht="15">
      <c r="R598" s="1"/>
      <c r="S598" s="1"/>
    </row>
    <row r="599" spans="18:19" ht="15">
      <c r="R599" s="1"/>
      <c r="S599" s="1"/>
    </row>
    <row r="600" spans="18:19" ht="15">
      <c r="R600" s="1"/>
      <c r="S600" s="1"/>
    </row>
    <row r="601" spans="18:19" ht="15">
      <c r="R601" s="1"/>
      <c r="S601" s="1"/>
    </row>
    <row r="602" spans="18:19" ht="15">
      <c r="R602" s="1"/>
      <c r="S602" s="1"/>
    </row>
    <row r="603" spans="18:19" ht="15">
      <c r="R603" s="1"/>
      <c r="S603" s="1"/>
    </row>
    <row r="604" spans="18:19" ht="15">
      <c r="R604" s="1"/>
      <c r="S604" s="1"/>
    </row>
    <row r="605" spans="18:19" ht="15">
      <c r="R605" s="1"/>
      <c r="S605" s="1"/>
    </row>
    <row r="606" spans="18:19" ht="15">
      <c r="R606" s="1"/>
      <c r="S606" s="1"/>
    </row>
    <row r="607" spans="18:19" ht="15">
      <c r="R607" s="1"/>
      <c r="S607" s="1"/>
    </row>
    <row r="608" spans="18:19" ht="15">
      <c r="R608" s="1"/>
      <c r="S608" s="1"/>
    </row>
    <row r="609" spans="18:19" ht="15">
      <c r="R609" s="1"/>
      <c r="S609" s="1"/>
    </row>
    <row r="610" spans="18:19" ht="15">
      <c r="R610" s="1"/>
      <c r="S610" s="1"/>
    </row>
    <row r="611" spans="18:19" ht="15">
      <c r="R611" s="1"/>
      <c r="S611" s="1"/>
    </row>
    <row r="612" spans="18:19" ht="15">
      <c r="R612" s="1"/>
      <c r="S612" s="1"/>
    </row>
    <row r="613" spans="18:19" ht="15">
      <c r="R613" s="1"/>
      <c r="S613" s="1"/>
    </row>
    <row r="614" spans="18:19" ht="15">
      <c r="R614" s="1"/>
      <c r="S614" s="1"/>
    </row>
    <row r="615" spans="18:19" ht="15">
      <c r="R615" s="1"/>
      <c r="S615" s="1"/>
    </row>
    <row r="616" spans="18:19" ht="15">
      <c r="R616" s="1"/>
      <c r="S616" s="1"/>
    </row>
    <row r="617" spans="18:19" ht="15">
      <c r="R617" s="1"/>
      <c r="S617" s="1"/>
    </row>
    <row r="618" spans="18:19" ht="15">
      <c r="R618" s="1"/>
      <c r="S618" s="1"/>
    </row>
    <row r="619" spans="18:19" ht="15">
      <c r="R619" s="1"/>
      <c r="S619" s="1"/>
    </row>
    <row r="620" spans="18:19" ht="15">
      <c r="R620" s="1"/>
      <c r="S620" s="1"/>
    </row>
    <row r="621" spans="18:19" ht="15">
      <c r="R621" s="1"/>
      <c r="S621" s="1"/>
    </row>
    <row r="622" spans="18:19" ht="15">
      <c r="R622" s="1"/>
      <c r="S622" s="1"/>
    </row>
    <row r="623" spans="18:19" ht="15">
      <c r="R623" s="1"/>
      <c r="S623" s="1"/>
    </row>
    <row r="624" spans="18:19" ht="15">
      <c r="R624" s="1"/>
      <c r="S624" s="1"/>
    </row>
    <row r="625" spans="18:19" ht="15">
      <c r="R625" s="1"/>
      <c r="S625" s="1"/>
    </row>
    <row r="626" spans="18:19" ht="15">
      <c r="R626" s="1"/>
      <c r="S626" s="1"/>
    </row>
    <row r="627" spans="18:19" ht="15">
      <c r="R627" s="1"/>
      <c r="S627" s="1"/>
    </row>
    <row r="628" spans="18:19" ht="15">
      <c r="R628" s="1"/>
      <c r="S628" s="1"/>
    </row>
    <row r="629" spans="18:19" ht="15">
      <c r="R629" s="1"/>
      <c r="S629" s="1"/>
    </row>
    <row r="630" spans="18:19" ht="15">
      <c r="R630" s="1"/>
      <c r="S630" s="1"/>
    </row>
    <row r="631" spans="18:19" ht="15">
      <c r="R631" s="1"/>
      <c r="S631" s="1"/>
    </row>
    <row r="632" spans="18:19" ht="15">
      <c r="R632" s="1"/>
      <c r="S632" s="1"/>
    </row>
    <row r="633" spans="18:19" ht="15">
      <c r="R633" s="1"/>
      <c r="S633" s="1"/>
    </row>
    <row r="634" spans="18:19" ht="15">
      <c r="R634" s="1"/>
      <c r="S634" s="1"/>
    </row>
    <row r="635" spans="18:19" ht="15">
      <c r="R635" s="1"/>
      <c r="S635" s="1"/>
    </row>
    <row r="636" spans="18:19" ht="15">
      <c r="R636" s="1"/>
      <c r="S636" s="1"/>
    </row>
    <row r="637" spans="18:19" ht="15">
      <c r="R637" s="1"/>
      <c r="S637" s="1"/>
    </row>
    <row r="638" spans="18:19" ht="15">
      <c r="R638" s="1"/>
      <c r="S638" s="1"/>
    </row>
    <row r="639" spans="18:19" ht="15">
      <c r="R639" s="1"/>
      <c r="S639" s="1"/>
    </row>
    <row r="640" spans="18:19" ht="15">
      <c r="R640" s="1"/>
      <c r="S640" s="1"/>
    </row>
    <row r="641" spans="18:19" ht="15">
      <c r="R641" s="1"/>
      <c r="S641" s="1"/>
    </row>
    <row r="642" spans="18:19" ht="15">
      <c r="R642" s="1"/>
      <c r="S642" s="1"/>
    </row>
    <row r="643" spans="18:19" ht="15">
      <c r="R643" s="1"/>
      <c r="S643" s="1"/>
    </row>
    <row r="644" spans="18:19" ht="15">
      <c r="R644" s="1"/>
      <c r="S644" s="1"/>
    </row>
    <row r="645" spans="18:19" ht="15">
      <c r="R645" s="1"/>
      <c r="S645" s="1"/>
    </row>
    <row r="646" spans="18:19" ht="15">
      <c r="R646" s="1"/>
      <c r="S646" s="1"/>
    </row>
    <row r="647" spans="18:19" ht="15">
      <c r="R647" s="1"/>
      <c r="S647" s="1"/>
    </row>
    <row r="648" spans="18:19" ht="15">
      <c r="R648" s="1"/>
      <c r="S648" s="1"/>
    </row>
    <row r="649" spans="18:19" ht="15">
      <c r="R649" s="1"/>
      <c r="S649" s="1"/>
    </row>
    <row r="650" spans="18:19" ht="15">
      <c r="R650" s="1"/>
      <c r="S650" s="1"/>
    </row>
    <row r="651" spans="18:19" ht="15">
      <c r="R651" s="1"/>
      <c r="S651" s="1"/>
    </row>
    <row r="652" spans="18:19" ht="15">
      <c r="R652" s="1"/>
      <c r="S652" s="1"/>
    </row>
    <row r="653" spans="18:19" ht="15">
      <c r="R653" s="1"/>
      <c r="S653" s="1"/>
    </row>
    <row r="654" spans="18:19" ht="15">
      <c r="R654" s="1"/>
      <c r="S654" s="1"/>
    </row>
    <row r="655" spans="18:19" ht="15">
      <c r="R655" s="1"/>
      <c r="S655" s="1"/>
    </row>
    <row r="656" spans="18:19" ht="15">
      <c r="R656" s="1"/>
      <c r="S656" s="1"/>
    </row>
    <row r="657" spans="18:19" ht="15">
      <c r="R657" s="1"/>
      <c r="S657" s="1"/>
    </row>
    <row r="658" spans="18:19" ht="15">
      <c r="R658" s="1"/>
      <c r="S658" s="1"/>
    </row>
    <row r="659" spans="18:19" ht="15">
      <c r="R659" s="1"/>
      <c r="S659" s="1"/>
    </row>
    <row r="660" spans="18:19" ht="15">
      <c r="R660" s="1"/>
      <c r="S660" s="1"/>
    </row>
    <row r="661" spans="18:19" ht="15">
      <c r="R661" s="1"/>
      <c r="S661" s="1"/>
    </row>
    <row r="662" spans="18:19" ht="15">
      <c r="R662" s="1"/>
      <c r="S662" s="1"/>
    </row>
    <row r="663" spans="18:19" ht="15">
      <c r="R663" s="1"/>
      <c r="S663" s="1"/>
    </row>
    <row r="664" spans="18:19" ht="15">
      <c r="R664" s="1"/>
      <c r="S664" s="1"/>
    </row>
    <row r="665" spans="18:19" ht="15">
      <c r="R665" s="1"/>
      <c r="S665" s="1"/>
    </row>
    <row r="666" spans="18:19" ht="15">
      <c r="R666" s="1"/>
      <c r="S666" s="1"/>
    </row>
    <row r="667" spans="18:19" ht="15">
      <c r="R667" s="1"/>
      <c r="S667" s="1"/>
    </row>
    <row r="668" spans="18:19" ht="15">
      <c r="R668" s="1"/>
      <c r="S668" s="1"/>
    </row>
    <row r="669" spans="18:19" ht="15">
      <c r="R669" s="1"/>
      <c r="S669" s="1"/>
    </row>
    <row r="670" spans="18:19" ht="15">
      <c r="R670" s="1"/>
      <c r="S670" s="1"/>
    </row>
    <row r="671" spans="18:19" ht="15">
      <c r="R671" s="1"/>
      <c r="S671" s="1"/>
    </row>
    <row r="672" spans="18:19" ht="15">
      <c r="R672" s="1"/>
      <c r="S672" s="1"/>
    </row>
    <row r="673" spans="18:19" ht="15">
      <c r="R673" s="1"/>
      <c r="S673" s="1"/>
    </row>
    <row r="674" spans="18:19" ht="15">
      <c r="R674" s="1"/>
      <c r="S674" s="1"/>
    </row>
    <row r="675" spans="18:19" ht="15">
      <c r="R675" s="1"/>
      <c r="S675" s="1"/>
    </row>
    <row r="676" spans="18:19" ht="15">
      <c r="R676" s="1"/>
      <c r="S676" s="1"/>
    </row>
    <row r="677" spans="18:19" ht="15">
      <c r="R677" s="1"/>
      <c r="S677" s="1"/>
    </row>
    <row r="678" spans="18:19" ht="15">
      <c r="R678" s="1"/>
      <c r="S678" s="1"/>
    </row>
    <row r="679" spans="18:19" ht="15">
      <c r="R679" s="1"/>
      <c r="S679" s="1"/>
    </row>
    <row r="680" spans="18:19" ht="15">
      <c r="R680" s="1"/>
      <c r="S680" s="1"/>
    </row>
    <row r="681" spans="18:19" ht="15">
      <c r="R681" s="1"/>
      <c r="S681" s="1"/>
    </row>
    <row r="682" spans="18:19" ht="15">
      <c r="R682" s="1"/>
      <c r="S682" s="1"/>
    </row>
    <row r="683" spans="18:19" ht="15">
      <c r="R683" s="1"/>
      <c r="S683" s="1"/>
    </row>
    <row r="684" spans="18:19" ht="15">
      <c r="R684" s="1"/>
      <c r="S684" s="1"/>
    </row>
    <row r="685" spans="18:19" ht="15">
      <c r="R685" s="1"/>
      <c r="S685" s="1"/>
    </row>
    <row r="686" spans="18:19" ht="15">
      <c r="R686" s="1"/>
      <c r="S686" s="1"/>
    </row>
    <row r="687" spans="18:19" ht="15">
      <c r="R687" s="1"/>
      <c r="S687" s="1"/>
    </row>
    <row r="688" spans="18:19" ht="15">
      <c r="R688" s="1"/>
      <c r="S688" s="1"/>
    </row>
    <row r="689" spans="18:19" ht="15">
      <c r="R689" s="1"/>
      <c r="S689" s="1"/>
    </row>
    <row r="690" spans="18:19" ht="15">
      <c r="R690" s="1"/>
      <c r="S690" s="1"/>
    </row>
    <row r="691" spans="18:19" ht="15">
      <c r="R691" s="1"/>
      <c r="S691" s="1"/>
    </row>
    <row r="692" spans="18:19" ht="15">
      <c r="R692" s="1"/>
      <c r="S692" s="1"/>
    </row>
    <row r="693" spans="18:19" ht="15">
      <c r="R693" s="1"/>
      <c r="S693" s="1"/>
    </row>
    <row r="694" spans="18:19" ht="15">
      <c r="R694" s="1"/>
      <c r="S694" s="1"/>
    </row>
    <row r="695" spans="18:19" ht="15">
      <c r="R695" s="1"/>
      <c r="S695" s="1"/>
    </row>
    <row r="696" spans="18:19" ht="15">
      <c r="R696" s="1"/>
      <c r="S696" s="1"/>
    </row>
    <row r="697" spans="18:19" ht="15">
      <c r="R697" s="1"/>
      <c r="S697" s="1"/>
    </row>
    <row r="698" spans="18:19" ht="15">
      <c r="R698" s="1"/>
      <c r="S698" s="1"/>
    </row>
    <row r="699" spans="18:19" ht="15">
      <c r="R699" s="1"/>
      <c r="S699" s="1"/>
    </row>
    <row r="700" spans="18:19" ht="15">
      <c r="R700" s="1"/>
      <c r="S700" s="1"/>
    </row>
    <row r="701" spans="18:19" ht="15">
      <c r="R701" s="1"/>
      <c r="S701" s="1"/>
    </row>
    <row r="702" spans="18:19" ht="15">
      <c r="R702" s="1"/>
      <c r="S702" s="1"/>
    </row>
    <row r="703" spans="18:19" ht="15">
      <c r="R703" s="1"/>
      <c r="S703" s="1"/>
    </row>
    <row r="704" spans="18:19" ht="15">
      <c r="R704" s="1"/>
      <c r="S704" s="1"/>
    </row>
    <row r="705" spans="18:19" ht="15">
      <c r="R705" s="1"/>
      <c r="S705" s="1"/>
    </row>
    <row r="706" spans="18:19" ht="15">
      <c r="R706" s="1"/>
      <c r="S706" s="1"/>
    </row>
    <row r="707" spans="18:19" ht="15">
      <c r="R707" s="1"/>
      <c r="S707" s="1"/>
    </row>
    <row r="708" spans="18:19" ht="15">
      <c r="R708" s="1"/>
      <c r="S708" s="1"/>
    </row>
    <row r="709" spans="18:19" ht="15">
      <c r="R709" s="1"/>
      <c r="S709" s="1"/>
    </row>
    <row r="710" spans="18:19" ht="15">
      <c r="R710" s="1"/>
      <c r="S710" s="1"/>
    </row>
    <row r="711" spans="18:19" ht="15">
      <c r="R711" s="1"/>
      <c r="S711" s="1"/>
    </row>
    <row r="712" spans="18:19" ht="15">
      <c r="R712" s="1"/>
      <c r="S712" s="1"/>
    </row>
    <row r="713" spans="18:19" ht="15">
      <c r="R713" s="1"/>
      <c r="S713" s="1"/>
    </row>
    <row r="714" spans="18:19" ht="15">
      <c r="R714" s="1"/>
      <c r="S714" s="1"/>
    </row>
    <row r="715" spans="18:19" ht="15">
      <c r="R715" s="1"/>
      <c r="S715" s="1"/>
    </row>
    <row r="716" spans="18:19" ht="15">
      <c r="R716" s="1"/>
      <c r="S716" s="1"/>
    </row>
    <row r="717" spans="18:19" ht="15">
      <c r="R717" s="1"/>
      <c r="S717" s="1"/>
    </row>
    <row r="718" spans="18:19" ht="15">
      <c r="R718" s="1"/>
      <c r="S718" s="1"/>
    </row>
    <row r="719" spans="18:19" ht="15">
      <c r="R719" s="1"/>
      <c r="S719" s="1"/>
    </row>
    <row r="720" spans="18:19" ht="15">
      <c r="R720" s="1"/>
      <c r="S720" s="1"/>
    </row>
    <row r="721" spans="18:19" ht="15">
      <c r="R721" s="1"/>
      <c r="S721" s="1"/>
    </row>
    <row r="722" spans="18:19" ht="15">
      <c r="R722" s="1"/>
      <c r="S722" s="1"/>
    </row>
    <row r="723" spans="18:19" ht="15">
      <c r="R723" s="1"/>
      <c r="S723" s="1"/>
    </row>
    <row r="724" spans="18:19" ht="15">
      <c r="R724" s="1"/>
      <c r="S724" s="1"/>
    </row>
    <row r="725" spans="18:19" ht="15">
      <c r="R725" s="1"/>
      <c r="S725" s="1"/>
    </row>
    <row r="726" spans="18:19" ht="15">
      <c r="R726" s="1"/>
      <c r="S726" s="1"/>
    </row>
    <row r="727" spans="18:19" ht="15">
      <c r="R727" s="1"/>
      <c r="S727" s="1"/>
    </row>
    <row r="728" spans="18:19" ht="15">
      <c r="R728" s="1"/>
      <c r="S728" s="1"/>
    </row>
    <row r="729" spans="18:19" ht="15">
      <c r="R729" s="1"/>
      <c r="S729" s="1"/>
    </row>
    <row r="730" spans="18:19" ht="15">
      <c r="R730" s="1"/>
      <c r="S730" s="1"/>
    </row>
    <row r="731" spans="18:19" ht="15">
      <c r="R731" s="1"/>
      <c r="S731" s="1"/>
    </row>
    <row r="732" spans="18:19" ht="15">
      <c r="R732" s="1"/>
      <c r="S732" s="1"/>
    </row>
    <row r="733" spans="18:19" ht="15">
      <c r="R733" s="1"/>
      <c r="S733" s="1"/>
    </row>
    <row r="734" spans="18:19" ht="15">
      <c r="R734" s="1"/>
      <c r="S734" s="1"/>
    </row>
    <row r="735" spans="18:19" ht="15">
      <c r="R735" s="1"/>
      <c r="S735" s="1"/>
    </row>
    <row r="736" spans="18:19" ht="15">
      <c r="R736" s="1"/>
      <c r="S736" s="1"/>
    </row>
    <row r="737" spans="18:19" ht="15">
      <c r="R737" s="1"/>
      <c r="S737" s="1"/>
    </row>
    <row r="738" spans="18:19" ht="15">
      <c r="R738" s="1"/>
      <c r="S738" s="1"/>
    </row>
    <row r="739" spans="18:19" ht="15">
      <c r="R739" s="1"/>
      <c r="S739" s="1"/>
    </row>
    <row r="740" spans="18:19" ht="15">
      <c r="R740" s="1"/>
      <c r="S740" s="1"/>
    </row>
    <row r="741" spans="18:19" ht="15">
      <c r="R741" s="1"/>
      <c r="S741" s="1"/>
    </row>
    <row r="742" spans="18:19" ht="15">
      <c r="R742" s="1"/>
      <c r="S742" s="1"/>
    </row>
    <row r="743" spans="18:19" ht="15">
      <c r="R743" s="1"/>
      <c r="S743" s="1"/>
    </row>
    <row r="744" spans="18:19" ht="15">
      <c r="R744" s="1"/>
      <c r="S744" s="1"/>
    </row>
    <row r="745" spans="18:19" ht="15">
      <c r="R745" s="1"/>
      <c r="S745" s="1"/>
    </row>
    <row r="746" spans="18:19" ht="15">
      <c r="R746" s="1"/>
      <c r="S746" s="1"/>
    </row>
    <row r="747" spans="18:19" ht="15">
      <c r="R747" s="1"/>
      <c r="S747" s="1"/>
    </row>
    <row r="748" spans="18:19" ht="15">
      <c r="R748" s="1"/>
      <c r="S748" s="1"/>
    </row>
    <row r="749" spans="18:19" ht="15">
      <c r="R749" s="1"/>
      <c r="S749" s="1"/>
    </row>
    <row r="750" spans="18:19" ht="15">
      <c r="R750" s="1"/>
      <c r="S750" s="1"/>
    </row>
    <row r="751" spans="18:19" ht="15">
      <c r="R751" s="1"/>
      <c r="S751" s="1"/>
    </row>
    <row r="752" spans="18:19" ht="15">
      <c r="R752" s="1"/>
      <c r="S752" s="1"/>
    </row>
    <row r="753" spans="18:19" ht="15">
      <c r="R753" s="1"/>
      <c r="S753" s="1"/>
    </row>
    <row r="754" spans="18:19" ht="15">
      <c r="R754" s="1"/>
      <c r="S754" s="1"/>
    </row>
    <row r="755" spans="18:19" ht="15">
      <c r="R755" s="1"/>
      <c r="S755" s="1"/>
    </row>
    <row r="756" spans="18:19" ht="15">
      <c r="R756" s="1"/>
      <c r="S756" s="1"/>
    </row>
    <row r="757" spans="18:19" ht="15">
      <c r="R757" s="1"/>
      <c r="S757" s="1"/>
    </row>
    <row r="758" spans="18:19" ht="15">
      <c r="R758" s="1"/>
      <c r="S758" s="1"/>
    </row>
    <row r="759" spans="18:19" ht="15">
      <c r="R759" s="1"/>
      <c r="S759" s="1"/>
    </row>
    <row r="760" spans="18:19" ht="15">
      <c r="R760" s="1"/>
      <c r="S760" s="1"/>
    </row>
    <row r="761" spans="18:19" ht="15">
      <c r="R761" s="1"/>
      <c r="S761" s="1"/>
    </row>
    <row r="762" spans="18:19" ht="15">
      <c r="R762" s="1"/>
      <c r="S762" s="1"/>
    </row>
    <row r="763" spans="18:19" ht="15">
      <c r="R763" s="1"/>
      <c r="S763" s="1"/>
    </row>
    <row r="764" spans="18:19" ht="15">
      <c r="R764" s="1"/>
      <c r="S764" s="1"/>
    </row>
    <row r="765" spans="18:19" ht="15">
      <c r="R765" s="1"/>
      <c r="S765" s="1"/>
    </row>
    <row r="766" spans="18:19" ht="15">
      <c r="R766" s="1"/>
      <c r="S766" s="1"/>
    </row>
    <row r="767" spans="18:19" ht="15">
      <c r="R767" s="1"/>
      <c r="S767" s="1"/>
    </row>
    <row r="768" spans="18:19" ht="15">
      <c r="R768" s="1"/>
      <c r="S768" s="1"/>
    </row>
    <row r="769" spans="18:19" ht="15">
      <c r="R769" s="1"/>
      <c r="S769" s="1"/>
    </row>
    <row r="770" spans="18:19" ht="15">
      <c r="R770" s="1"/>
      <c r="S770" s="1"/>
    </row>
    <row r="771" spans="18:19" ht="15">
      <c r="R771" s="1"/>
      <c r="S771" s="1"/>
    </row>
    <row r="772" spans="18:19" ht="15">
      <c r="R772" s="1"/>
      <c r="S772" s="1"/>
    </row>
    <row r="773" spans="18:19" ht="15">
      <c r="R773" s="1"/>
      <c r="S773" s="1"/>
    </row>
    <row r="774" spans="18:19" ht="15">
      <c r="R774" s="1"/>
      <c r="S774" s="1"/>
    </row>
    <row r="775" spans="18:19" ht="15">
      <c r="R775" s="1"/>
      <c r="S775" s="1"/>
    </row>
    <row r="776" spans="18:19" ht="15">
      <c r="R776" s="1"/>
      <c r="S776" s="1"/>
    </row>
    <row r="777" spans="18:19" ht="15">
      <c r="R777" s="1"/>
      <c r="S777" s="1"/>
    </row>
    <row r="778" spans="18:19" ht="15">
      <c r="R778" s="1"/>
      <c r="S778" s="1"/>
    </row>
    <row r="779" spans="18:19" ht="15">
      <c r="R779" s="1"/>
      <c r="S779" s="1"/>
    </row>
    <row r="780" spans="18:19" ht="15">
      <c r="R780" s="1"/>
      <c r="S780" s="1"/>
    </row>
    <row r="781" spans="18:19" ht="15">
      <c r="R781" s="1"/>
      <c r="S781" s="1"/>
    </row>
    <row r="782" spans="18:19" ht="15">
      <c r="R782" s="1"/>
      <c r="S782" s="1"/>
    </row>
    <row r="783" spans="18:19" ht="15">
      <c r="R783" s="1"/>
      <c r="S783" s="1"/>
    </row>
    <row r="784" spans="18:19" ht="15">
      <c r="R784" s="1"/>
      <c r="S784" s="1"/>
    </row>
    <row r="785" spans="18:19" ht="15">
      <c r="R785" s="1"/>
      <c r="S785" s="1"/>
    </row>
    <row r="786" spans="18:19" ht="15">
      <c r="R786" s="1"/>
      <c r="S786" s="1"/>
    </row>
    <row r="787" spans="18:19" ht="15">
      <c r="R787" s="1"/>
      <c r="S787" s="1"/>
    </row>
    <row r="788" spans="18:19" ht="15">
      <c r="R788" s="1"/>
      <c r="S788" s="1"/>
    </row>
    <row r="789" spans="18:19" ht="15">
      <c r="R789" s="1"/>
      <c r="S789" s="1"/>
    </row>
    <row r="790" spans="18:19" ht="15">
      <c r="R790" s="1"/>
      <c r="S790" s="1"/>
    </row>
    <row r="791" spans="18:19" ht="15">
      <c r="R791" s="1"/>
      <c r="S791" s="1"/>
    </row>
    <row r="792" spans="18:19" ht="15">
      <c r="R792" s="1"/>
      <c r="S792" s="1"/>
    </row>
    <row r="793" spans="18:19" ht="15">
      <c r="R793" s="1"/>
      <c r="S793" s="1"/>
    </row>
    <row r="794" spans="18:19" ht="15">
      <c r="R794" s="1"/>
      <c r="S794" s="1"/>
    </row>
    <row r="795" spans="18:19" ht="15">
      <c r="R795" s="1"/>
      <c r="S795" s="1"/>
    </row>
    <row r="796" spans="18:19" ht="15">
      <c r="R796" s="1"/>
      <c r="S796" s="1"/>
    </row>
    <row r="797" spans="18:19" ht="15">
      <c r="R797" s="1"/>
      <c r="S797" s="1"/>
    </row>
    <row r="798" spans="18:19" ht="15">
      <c r="R798" s="1"/>
      <c r="S798" s="1"/>
    </row>
    <row r="799" spans="18:19" ht="15">
      <c r="R799" s="1"/>
      <c r="S799" s="1"/>
    </row>
    <row r="800" spans="18:19" ht="15">
      <c r="R800" s="1"/>
      <c r="S800" s="1"/>
    </row>
    <row r="801" spans="18:19" ht="15">
      <c r="R801" s="1"/>
      <c r="S801" s="1"/>
    </row>
    <row r="802" spans="18:19" ht="15">
      <c r="R802" s="1"/>
      <c r="S802" s="1"/>
    </row>
    <row r="803" spans="18:19" ht="15">
      <c r="R803" s="1"/>
      <c r="S803" s="1"/>
    </row>
    <row r="804" spans="18:19" ht="15">
      <c r="R804" s="1"/>
      <c r="S804" s="1"/>
    </row>
    <row r="805" spans="18:19" ht="15">
      <c r="R805" s="1"/>
      <c r="S805" s="1"/>
    </row>
    <row r="806" spans="18:19" ht="15">
      <c r="R806" s="1"/>
      <c r="S806" s="1"/>
    </row>
    <row r="807" spans="18:19" ht="15">
      <c r="R807" s="1"/>
      <c r="S807" s="1"/>
    </row>
    <row r="808" spans="18:19" ht="15">
      <c r="R808" s="1"/>
      <c r="S808" s="1"/>
    </row>
    <row r="809" spans="18:19" ht="15">
      <c r="R809" s="1"/>
      <c r="S809" s="1"/>
    </row>
    <row r="810" spans="18:19" ht="15">
      <c r="R810" s="1"/>
      <c r="S810" s="1"/>
    </row>
    <row r="811" spans="18:19" ht="15">
      <c r="R811" s="1"/>
      <c r="S811" s="1"/>
    </row>
    <row r="812" spans="18:19" ht="15">
      <c r="R812" s="1"/>
      <c r="S812" s="1"/>
    </row>
    <row r="813" spans="18:19" ht="15">
      <c r="R813" s="1"/>
      <c r="S813" s="1"/>
    </row>
    <row r="814" spans="18:19" ht="15">
      <c r="R814" s="1"/>
      <c r="S814" s="1"/>
    </row>
    <row r="815" spans="18:19" ht="15">
      <c r="R815" s="1"/>
      <c r="S815" s="1"/>
    </row>
    <row r="816" spans="18:19" ht="15">
      <c r="R816" s="1"/>
      <c r="S816" s="1"/>
    </row>
    <row r="817" spans="18:19" ht="15">
      <c r="R817" s="1"/>
      <c r="S817" s="1"/>
    </row>
    <row r="818" spans="18:19" ht="15">
      <c r="R818" s="1"/>
      <c r="S818" s="1"/>
    </row>
    <row r="819" spans="18:19" ht="15">
      <c r="R819" s="1"/>
      <c r="S819" s="1"/>
    </row>
    <row r="820" spans="18:19" ht="15">
      <c r="R820" s="1"/>
      <c r="S820" s="1"/>
    </row>
    <row r="821" spans="18:19" ht="15">
      <c r="R821" s="1"/>
      <c r="S821" s="1"/>
    </row>
    <row r="822" spans="18:19" ht="15">
      <c r="R822" s="1"/>
      <c r="S822" s="1"/>
    </row>
    <row r="823" spans="18:19" ht="15">
      <c r="R823" s="1"/>
      <c r="S823" s="1"/>
    </row>
    <row r="824" spans="18:19" ht="15">
      <c r="R824" s="1"/>
      <c r="S824" s="1"/>
    </row>
    <row r="825" spans="18:19" ht="15">
      <c r="R825" s="1"/>
      <c r="S825" s="1"/>
    </row>
    <row r="826" spans="18:19" ht="15">
      <c r="R826" s="1"/>
      <c r="S826" s="1"/>
    </row>
    <row r="827" spans="18:19" ht="15">
      <c r="R827" s="1"/>
      <c r="S827" s="1"/>
    </row>
    <row r="828" spans="18:19" ht="15">
      <c r="R828" s="1"/>
      <c r="S828" s="1"/>
    </row>
    <row r="829" spans="18:19" ht="15">
      <c r="R829" s="1"/>
      <c r="S829" s="1"/>
    </row>
    <row r="830" spans="18:19" ht="15">
      <c r="R830" s="1"/>
      <c r="S830" s="1"/>
    </row>
    <row r="831" spans="18:19" ht="15">
      <c r="R831" s="1"/>
      <c r="S831" s="1"/>
    </row>
    <row r="832" spans="18:19" ht="15">
      <c r="R832" s="1"/>
      <c r="S832" s="1"/>
    </row>
    <row r="833" spans="18:19" ht="15">
      <c r="R833" s="1"/>
      <c r="S833" s="1"/>
    </row>
    <row r="834" spans="18:19" ht="15">
      <c r="R834" s="1"/>
      <c r="S834" s="1"/>
    </row>
    <row r="835" spans="18:19" ht="15">
      <c r="R835" s="1"/>
      <c r="S835" s="1"/>
    </row>
    <row r="836" spans="18:19" ht="15">
      <c r="R836" s="1"/>
      <c r="S836" s="1"/>
    </row>
    <row r="837" spans="18:19" ht="15">
      <c r="R837" s="1"/>
      <c r="S837" s="1"/>
    </row>
    <row r="838" spans="18:19" ht="15">
      <c r="R838" s="1"/>
      <c r="S838" s="1"/>
    </row>
    <row r="839" spans="18:19" ht="15">
      <c r="R839" s="1"/>
      <c r="S839" s="1"/>
    </row>
    <row r="840" spans="18:19" ht="15">
      <c r="R840" s="1"/>
      <c r="S840" s="1"/>
    </row>
    <row r="841" spans="18:19" ht="15">
      <c r="R841" s="1"/>
      <c r="S841" s="1"/>
    </row>
    <row r="842" spans="18:19" ht="15">
      <c r="R842" s="1"/>
      <c r="S842" s="1"/>
    </row>
    <row r="843" spans="18:19" ht="15">
      <c r="R843" s="1"/>
      <c r="S843" s="1"/>
    </row>
    <row r="844" spans="18:19" ht="15">
      <c r="R844" s="1"/>
      <c r="S844" s="1"/>
    </row>
    <row r="845" spans="18:19" ht="15">
      <c r="R845" s="1"/>
      <c r="S845" s="1"/>
    </row>
    <row r="846" spans="18:19" ht="15">
      <c r="R846" s="1"/>
      <c r="S846" s="1"/>
    </row>
    <row r="847" spans="18:19" ht="15">
      <c r="R847" s="1"/>
      <c r="S847" s="1"/>
    </row>
    <row r="848" spans="18:19" ht="15">
      <c r="R848" s="1"/>
      <c r="S848" s="1"/>
    </row>
    <row r="849" spans="18:19" ht="15">
      <c r="R849" s="1"/>
      <c r="S849" s="1"/>
    </row>
    <row r="850" spans="18:19" ht="15">
      <c r="R850" s="1"/>
      <c r="S850" s="1"/>
    </row>
    <row r="851" spans="18:19" ht="15">
      <c r="R851" s="1"/>
      <c r="S851" s="1"/>
    </row>
    <row r="852" spans="18:19" ht="15">
      <c r="R852" s="1"/>
      <c r="S852" s="1"/>
    </row>
    <row r="853" spans="18:19" ht="15">
      <c r="R853" s="1"/>
      <c r="S853" s="1"/>
    </row>
    <row r="854" spans="18:19" ht="15">
      <c r="R854" s="1"/>
      <c r="S854" s="1"/>
    </row>
    <row r="855" spans="18:19" ht="15">
      <c r="R855" s="1"/>
      <c r="S855" s="1"/>
    </row>
    <row r="856" spans="18:19" ht="15">
      <c r="R856" s="1"/>
      <c r="S856" s="1"/>
    </row>
    <row r="857" spans="18:19" ht="15">
      <c r="R857" s="1"/>
      <c r="S857" s="1"/>
    </row>
    <row r="858" spans="18:19" ht="15">
      <c r="R858" s="1"/>
      <c r="S858" s="1"/>
    </row>
    <row r="859" spans="18:19" ht="15">
      <c r="R859" s="1"/>
      <c r="S859" s="1"/>
    </row>
    <row r="860" spans="18:19" ht="15">
      <c r="R860" s="1"/>
      <c r="S860" s="1"/>
    </row>
    <row r="861" spans="18:19" ht="15">
      <c r="R861" s="1"/>
      <c r="S861" s="1"/>
    </row>
    <row r="862" spans="18:19" ht="15">
      <c r="R862" s="1"/>
      <c r="S862" s="1"/>
    </row>
    <row r="863" spans="18:19" ht="15">
      <c r="R863" s="1"/>
      <c r="S863" s="1"/>
    </row>
    <row r="864" spans="18:19" ht="15">
      <c r="R864" s="1"/>
      <c r="S864" s="1"/>
    </row>
    <row r="865" spans="18:19" ht="15">
      <c r="R865" s="1"/>
      <c r="S865" s="1"/>
    </row>
    <row r="866" spans="18:19" ht="15">
      <c r="R866" s="1"/>
      <c r="S866" s="1"/>
    </row>
    <row r="867" spans="18:19" ht="15">
      <c r="R867" s="1"/>
      <c r="S867" s="1"/>
    </row>
    <row r="868" spans="18:19" ht="15">
      <c r="R868" s="1"/>
      <c r="S868" s="1"/>
    </row>
    <row r="869" spans="18:19" ht="15">
      <c r="R869" s="1"/>
      <c r="S869" s="1"/>
    </row>
    <row r="870" spans="18:19" ht="15">
      <c r="R870" s="1"/>
      <c r="S870" s="1"/>
    </row>
    <row r="871" spans="18:19" ht="15">
      <c r="R871" s="1"/>
      <c r="S871" s="1"/>
    </row>
    <row r="872" spans="18:19" ht="15">
      <c r="R872" s="1"/>
      <c r="S872" s="1"/>
    </row>
    <row r="873" spans="18:19" ht="15">
      <c r="R873" s="1"/>
      <c r="S873" s="1"/>
    </row>
    <row r="874" spans="18:19" ht="15">
      <c r="R874" s="1"/>
      <c r="S874" s="1"/>
    </row>
    <row r="875" spans="18:19" ht="15">
      <c r="R875" s="1"/>
      <c r="S875" s="1"/>
    </row>
    <row r="876" spans="18:19" ht="15">
      <c r="R876" s="1"/>
      <c r="S876" s="1"/>
    </row>
    <row r="877" spans="18:19" ht="15">
      <c r="R877" s="1"/>
      <c r="S877" s="1"/>
    </row>
    <row r="878" spans="18:19" ht="15">
      <c r="R878" s="1"/>
      <c r="S878" s="1"/>
    </row>
    <row r="879" spans="18:19" ht="15">
      <c r="R879" s="1"/>
      <c r="S879" s="1"/>
    </row>
    <row r="880" spans="18:19" ht="15">
      <c r="R880" s="1"/>
      <c r="S880" s="1"/>
    </row>
    <row r="881" spans="18:19" ht="15">
      <c r="R881" s="1"/>
      <c r="S881" s="1"/>
    </row>
    <row r="882" spans="18:19" ht="15">
      <c r="R882" s="1"/>
      <c r="S882" s="1"/>
    </row>
    <row r="883" spans="18:19" ht="15">
      <c r="R883" s="1"/>
      <c r="S883" s="1"/>
    </row>
    <row r="884" spans="18:19" ht="15">
      <c r="R884" s="1"/>
      <c r="S884" s="1"/>
    </row>
    <row r="885" spans="18:19" ht="15">
      <c r="R885" s="1"/>
      <c r="S885" s="1"/>
    </row>
    <row r="886" spans="18:19" ht="15">
      <c r="R886" s="1"/>
      <c r="S886" s="1"/>
    </row>
    <row r="887" spans="18:19" ht="15">
      <c r="R887" s="1"/>
      <c r="S887" s="1"/>
    </row>
    <row r="888" spans="18:19" ht="15">
      <c r="R888" s="1"/>
      <c r="S888" s="1"/>
    </row>
    <row r="889" spans="18:19" ht="15">
      <c r="R889" s="1"/>
      <c r="S889" s="1"/>
    </row>
    <row r="890" spans="18:19" ht="15">
      <c r="R890" s="1"/>
      <c r="S890" s="1"/>
    </row>
    <row r="891" spans="18:19" ht="15">
      <c r="R891" s="1"/>
      <c r="S891" s="1"/>
    </row>
    <row r="892" spans="18:19" ht="15">
      <c r="R892" s="1"/>
      <c r="S892" s="1"/>
    </row>
    <row r="893" spans="18:19" ht="15">
      <c r="R893" s="1"/>
      <c r="S893" s="1"/>
    </row>
    <row r="894" spans="18:19" ht="15">
      <c r="R894" s="1"/>
      <c r="S894" s="1"/>
    </row>
    <row r="895" spans="18:19" ht="15">
      <c r="R895" s="1"/>
      <c r="S895" s="1"/>
    </row>
    <row r="896" spans="18:19" ht="15">
      <c r="R896" s="1"/>
      <c r="S896" s="1"/>
    </row>
    <row r="897" spans="18:19" ht="15">
      <c r="R897" s="1"/>
      <c r="S897" s="1"/>
    </row>
    <row r="898" spans="18:19" ht="15">
      <c r="R898" s="1"/>
      <c r="S898" s="1"/>
    </row>
    <row r="899" spans="18:19" ht="15">
      <c r="R899" s="1"/>
      <c r="S899" s="1"/>
    </row>
    <row r="900" spans="18:19" ht="15">
      <c r="R900" s="1"/>
      <c r="S900" s="1"/>
    </row>
    <row r="901" spans="18:19" ht="15">
      <c r="R901" s="1"/>
      <c r="S901" s="1"/>
    </row>
    <row r="902" spans="18:19" ht="15">
      <c r="R902" s="1"/>
      <c r="S902" s="1"/>
    </row>
    <row r="903" spans="18:19" ht="15">
      <c r="R903" s="1"/>
      <c r="S903" s="1"/>
    </row>
    <row r="904" spans="18:19" ht="15">
      <c r="R904" s="1"/>
      <c r="S904" s="1"/>
    </row>
    <row r="905" spans="18:19" ht="15">
      <c r="R905" s="1"/>
      <c r="S905" s="1"/>
    </row>
    <row r="906" spans="18:19" ht="15">
      <c r="R906" s="1"/>
      <c r="S906" s="1"/>
    </row>
    <row r="907" spans="18:19" ht="15">
      <c r="R907" s="1"/>
      <c r="S907" s="1"/>
    </row>
    <row r="908" spans="18:19" ht="15">
      <c r="R908" s="1"/>
      <c r="S908" s="1"/>
    </row>
    <row r="909" spans="18:19" ht="15">
      <c r="R909" s="1"/>
      <c r="S909" s="1"/>
    </row>
    <row r="910" spans="18:19" ht="15">
      <c r="R910" s="1"/>
      <c r="S910" s="1"/>
    </row>
    <row r="911" spans="18:19" ht="15">
      <c r="R911" s="1"/>
      <c r="S911" s="1"/>
    </row>
    <row r="912" spans="18:19" ht="15">
      <c r="R912" s="1"/>
      <c r="S912" s="1"/>
    </row>
    <row r="913" spans="18:19" ht="15">
      <c r="R913" s="1"/>
      <c r="S913" s="1"/>
    </row>
    <row r="914" spans="18:19" ht="15">
      <c r="R914" s="1"/>
      <c r="S914" s="1"/>
    </row>
    <row r="915" spans="18:19" ht="15">
      <c r="R915" s="1"/>
      <c r="S915" s="1"/>
    </row>
    <row r="916" spans="18:19" ht="15">
      <c r="R916" s="1"/>
      <c r="S916" s="1"/>
    </row>
    <row r="917" spans="18:19" ht="15">
      <c r="R917" s="1"/>
      <c r="S917" s="1"/>
    </row>
    <row r="918" spans="18:19" ht="15">
      <c r="R918" s="1"/>
      <c r="S918" s="1"/>
    </row>
    <row r="919" spans="18:19" ht="15">
      <c r="R919" s="1"/>
      <c r="S919" s="1"/>
    </row>
    <row r="920" spans="18:19" ht="15">
      <c r="R920" s="1"/>
      <c r="S920" s="1"/>
    </row>
    <row r="921" spans="18:19" ht="15">
      <c r="R921" s="1"/>
      <c r="S921" s="1"/>
    </row>
    <row r="922" spans="18:19" ht="15">
      <c r="R922" s="1"/>
      <c r="S922" s="1"/>
    </row>
    <row r="923" spans="18:19" ht="15">
      <c r="R923" s="1"/>
      <c r="S923" s="1"/>
    </row>
    <row r="924" spans="18:19" ht="15">
      <c r="R924" s="1"/>
      <c r="S924" s="1"/>
    </row>
    <row r="925" spans="18:19" ht="15">
      <c r="R925" s="1"/>
      <c r="S925" s="1"/>
    </row>
    <row r="926" spans="18:19" ht="15">
      <c r="R926" s="1"/>
      <c r="S926" s="1"/>
    </row>
    <row r="927" spans="18:19" ht="15">
      <c r="R927" s="1"/>
      <c r="S927" s="1"/>
    </row>
    <row r="928" spans="18:19" ht="15">
      <c r="R928" s="1"/>
      <c r="S928" s="1"/>
    </row>
    <row r="929" spans="18:19" ht="15">
      <c r="R929" s="1"/>
      <c r="S929" s="1"/>
    </row>
    <row r="930" spans="18:19" ht="15">
      <c r="R930" s="1"/>
      <c r="S930" s="1"/>
    </row>
    <row r="931" spans="18:19" ht="15">
      <c r="R931" s="1"/>
      <c r="S931" s="1"/>
    </row>
    <row r="932" spans="18:19" ht="15">
      <c r="R932" s="1"/>
      <c r="S932" s="1"/>
    </row>
    <row r="933" spans="18:19" ht="15">
      <c r="R933" s="1"/>
      <c r="S933" s="1"/>
    </row>
    <row r="934" spans="18:19" ht="15">
      <c r="R934" s="1"/>
      <c r="S934" s="1"/>
    </row>
    <row r="935" spans="18:19" ht="15">
      <c r="R935" s="1"/>
      <c r="S935" s="1"/>
    </row>
    <row r="936" spans="18:19" ht="15">
      <c r="R936" s="1"/>
      <c r="S936" s="1"/>
    </row>
    <row r="937" spans="18:19" ht="15">
      <c r="R937" s="1"/>
      <c r="S937" s="1"/>
    </row>
    <row r="938" spans="18:19" ht="15">
      <c r="R938" s="1"/>
      <c r="S938" s="1"/>
    </row>
    <row r="939" spans="18:19" ht="15">
      <c r="R939" s="1"/>
      <c r="S939" s="1"/>
    </row>
    <row r="940" spans="18:19" ht="15">
      <c r="R940" s="1"/>
      <c r="S940" s="1"/>
    </row>
    <row r="941" spans="18:19" ht="15">
      <c r="R941" s="1"/>
      <c r="S941" s="1"/>
    </row>
    <row r="942" spans="18:19" ht="15">
      <c r="R942" s="1"/>
      <c r="S942" s="1"/>
    </row>
    <row r="943" spans="18:19" ht="15">
      <c r="R943" s="1"/>
      <c r="S943" s="1"/>
    </row>
    <row r="944" spans="18:19" ht="15">
      <c r="R944" s="1"/>
      <c r="S944" s="1"/>
    </row>
    <row r="945" spans="18:19" ht="15">
      <c r="R945" s="1"/>
      <c r="S945" s="1"/>
    </row>
    <row r="946" spans="18:19" ht="15">
      <c r="R946" s="1"/>
      <c r="S946" s="1"/>
    </row>
    <row r="947" spans="18:19" ht="15">
      <c r="R947" s="1"/>
      <c r="S947" s="1"/>
    </row>
    <row r="948" spans="18:19" ht="15">
      <c r="R948" s="1"/>
      <c r="S948" s="1"/>
    </row>
    <row r="949" spans="18:19" ht="15">
      <c r="R949" s="1"/>
      <c r="S949" s="1"/>
    </row>
    <row r="950" spans="18:19" ht="15">
      <c r="R950" s="1"/>
      <c r="S950" s="1"/>
    </row>
    <row r="951" spans="18:19" ht="15">
      <c r="R951" s="1"/>
      <c r="S951" s="1"/>
    </row>
    <row r="952" spans="18:19" ht="15">
      <c r="R952" s="1"/>
      <c r="S952" s="1"/>
    </row>
    <row r="953" spans="18:19" ht="15">
      <c r="R953" s="1"/>
      <c r="S953" s="1"/>
    </row>
    <row r="954" spans="18:19" ht="15">
      <c r="R954" s="1"/>
      <c r="S954" s="1"/>
    </row>
    <row r="955" spans="18:19" ht="15">
      <c r="R955" s="1"/>
      <c r="S955" s="1"/>
    </row>
    <row r="956" spans="18:19" ht="15">
      <c r="R956" s="1"/>
      <c r="S956" s="1"/>
    </row>
    <row r="957" spans="18:19" ht="15">
      <c r="R957" s="1"/>
      <c r="S957" s="1"/>
    </row>
    <row r="958" spans="18:19" ht="15">
      <c r="R958" s="1"/>
      <c r="S958" s="1"/>
    </row>
    <row r="959" spans="18:19" ht="15">
      <c r="R959" s="1"/>
      <c r="S959" s="1"/>
    </row>
    <row r="960" spans="18:19" ht="15">
      <c r="R960" s="1"/>
      <c r="S960" s="1"/>
    </row>
    <row r="961" spans="18:19" ht="15">
      <c r="R961" s="1"/>
      <c r="S961" s="1"/>
    </row>
    <row r="962" spans="18:19" ht="15">
      <c r="R962" s="1"/>
      <c r="S962" s="1"/>
    </row>
    <row r="963" spans="18:19" ht="15">
      <c r="R963" s="1"/>
      <c r="S963" s="1"/>
    </row>
    <row r="964" spans="18:19" ht="15">
      <c r="R964" s="1"/>
      <c r="S964" s="1"/>
    </row>
    <row r="965" spans="18:19" ht="15">
      <c r="R965" s="1"/>
      <c r="S965" s="1"/>
    </row>
    <row r="966" spans="18:19" ht="15">
      <c r="R966" s="1"/>
      <c r="S966" s="1"/>
    </row>
    <row r="967" spans="18:19" ht="15">
      <c r="R967" s="1"/>
      <c r="S967" s="1"/>
    </row>
    <row r="968" spans="18:19" ht="15">
      <c r="R968" s="1"/>
      <c r="S968" s="1"/>
    </row>
    <row r="969" spans="18:19" ht="15">
      <c r="R969" s="1"/>
      <c r="S969" s="1"/>
    </row>
    <row r="970" spans="18:19" ht="15">
      <c r="R970" s="1"/>
      <c r="S970" s="1"/>
    </row>
    <row r="971" spans="18:19" ht="15">
      <c r="R971" s="1"/>
      <c r="S971" s="1"/>
    </row>
    <row r="972" spans="18:19" ht="15">
      <c r="R972" s="1"/>
      <c r="S972" s="1"/>
    </row>
    <row r="973" spans="18:19" ht="15">
      <c r="R973" s="1"/>
      <c r="S973" s="1"/>
    </row>
    <row r="974" spans="18:19" ht="15">
      <c r="R974" s="1"/>
      <c r="S974" s="1"/>
    </row>
    <row r="975" spans="18:19" ht="15">
      <c r="R975" s="1"/>
      <c r="S975" s="1"/>
    </row>
    <row r="976" spans="18:19" ht="15">
      <c r="R976" s="1"/>
      <c r="S976" s="1"/>
    </row>
    <row r="977" spans="18:19" ht="15">
      <c r="R977" s="1"/>
      <c r="S977" s="1"/>
    </row>
    <row r="978" spans="18:19" ht="15">
      <c r="R978" s="1"/>
      <c r="S978" s="1"/>
    </row>
    <row r="979" spans="18:19" ht="15">
      <c r="R979" s="1"/>
      <c r="S979" s="1"/>
    </row>
    <row r="980" spans="18:19" ht="15">
      <c r="R980" s="1"/>
      <c r="S980" s="1"/>
    </row>
    <row r="981" spans="18:19" ht="15">
      <c r="R981" s="1"/>
      <c r="S981" s="1"/>
    </row>
    <row r="982" spans="18:19" ht="15">
      <c r="R982" s="1"/>
      <c r="S982" s="1"/>
    </row>
    <row r="983" spans="18:19" ht="15">
      <c r="R983" s="1"/>
      <c r="S983" s="1"/>
    </row>
    <row r="984" spans="18:19" ht="15">
      <c r="R984" s="1"/>
      <c r="S984" s="1"/>
    </row>
    <row r="985" spans="18:19" ht="15">
      <c r="R985" s="1"/>
      <c r="S985" s="1"/>
    </row>
    <row r="986" spans="18:19" ht="15">
      <c r="R986" s="1"/>
      <c r="S986" s="1"/>
    </row>
    <row r="987" spans="18:19" ht="15">
      <c r="R987" s="1"/>
      <c r="S987" s="1"/>
    </row>
    <row r="988" spans="18:19" ht="15">
      <c r="R988" s="1"/>
      <c r="S988" s="1"/>
    </row>
    <row r="989" spans="18:19" ht="15">
      <c r="R989" s="1"/>
      <c r="S989" s="1"/>
    </row>
    <row r="990" spans="18:19" ht="15">
      <c r="R990" s="1"/>
      <c r="S990" s="1"/>
    </row>
    <row r="991" spans="18:19" ht="15">
      <c r="R991" s="1"/>
      <c r="S991" s="1"/>
    </row>
    <row r="992" spans="18:19" ht="15">
      <c r="R992" s="1"/>
      <c r="S992" s="1"/>
    </row>
    <row r="993" spans="18:19" ht="15">
      <c r="R993" s="1"/>
      <c r="S993" s="1"/>
    </row>
    <row r="994" spans="18:19" ht="15">
      <c r="R994" s="1"/>
      <c r="S994" s="1"/>
    </row>
    <row r="995" spans="18:19" ht="15">
      <c r="R995" s="1"/>
      <c r="S995" s="1"/>
    </row>
    <row r="996" spans="18:19" ht="15">
      <c r="R996" s="1"/>
      <c r="S996" s="1"/>
    </row>
    <row r="997" spans="18:19" ht="15">
      <c r="R997" s="1"/>
      <c r="S997" s="1"/>
    </row>
    <row r="998" spans="18:19" ht="15">
      <c r="R998" s="1"/>
      <c r="S998" s="1"/>
    </row>
    <row r="999" spans="18:19" ht="15">
      <c r="R999" s="1"/>
      <c r="S999" s="1"/>
    </row>
    <row r="1000" spans="18:19" ht="15">
      <c r="R1000" s="1"/>
      <c r="S1000" s="1"/>
    </row>
    <row r="1001" spans="18:19" ht="15">
      <c r="R1001" s="1"/>
      <c r="S1001" s="1"/>
    </row>
    <row r="1002" spans="18:19" ht="15">
      <c r="R1002" s="1"/>
      <c r="S1002" s="1"/>
    </row>
    <row r="1003" spans="18:19" ht="15">
      <c r="R1003" s="1"/>
      <c r="S1003" s="1"/>
    </row>
    <row r="1004" spans="18:19" ht="15">
      <c r="R1004" s="1"/>
      <c r="S1004" s="1"/>
    </row>
    <row r="1005" spans="18:19" ht="15">
      <c r="R1005" s="1"/>
      <c r="S1005" s="1"/>
    </row>
    <row r="1006" spans="18:19" ht="15">
      <c r="R1006" s="1"/>
      <c r="S1006" s="1"/>
    </row>
    <row r="1007" spans="18:19" ht="15">
      <c r="R1007" s="1"/>
      <c r="S1007" s="1"/>
    </row>
    <row r="1008" spans="18:19" ht="15">
      <c r="R1008" s="1"/>
      <c r="S1008" s="1"/>
    </row>
    <row r="1009" spans="18:19" ht="15">
      <c r="R1009" s="1"/>
      <c r="S1009" s="1"/>
    </row>
    <row r="1010" spans="18:19" ht="15">
      <c r="R1010" s="1"/>
      <c r="S1010" s="1"/>
    </row>
    <row r="1011" spans="18:19" ht="15">
      <c r="R1011" s="1"/>
      <c r="S1011" s="1"/>
    </row>
    <row r="1012" spans="18:19" ht="15">
      <c r="R1012" s="1"/>
      <c r="S1012" s="1"/>
    </row>
    <row r="1013" spans="18:19" ht="15">
      <c r="R1013" s="1"/>
      <c r="S1013" s="1"/>
    </row>
    <row r="1014" spans="18:19" ht="15">
      <c r="R1014" s="1"/>
      <c r="S1014" s="1"/>
    </row>
    <row r="1015" spans="18:19" ht="15">
      <c r="R1015" s="1"/>
      <c r="S1015" s="1"/>
    </row>
    <row r="1016" spans="18:19" ht="15">
      <c r="R1016" s="1"/>
      <c r="S1016" s="1"/>
    </row>
    <row r="1017" spans="18:19" ht="15">
      <c r="R1017" s="1"/>
      <c r="S1017" s="1"/>
    </row>
    <row r="1018" spans="18:19" ht="15">
      <c r="R1018" s="1"/>
      <c r="S1018" s="1"/>
    </row>
    <row r="1019" spans="18:19" ht="15">
      <c r="R1019" s="1"/>
      <c r="S1019" s="1"/>
    </row>
    <row r="1020" spans="18:19" ht="15">
      <c r="R1020" s="1"/>
      <c r="S1020" s="1"/>
    </row>
    <row r="1021" spans="18:19" ht="15">
      <c r="R1021" s="1"/>
      <c r="S1021" s="1"/>
    </row>
    <row r="1022" spans="18:19" ht="15">
      <c r="R1022" s="1"/>
      <c r="S1022" s="1"/>
    </row>
    <row r="1023" spans="18:19" ht="15">
      <c r="R1023" s="1"/>
      <c r="S1023" s="1"/>
    </row>
    <row r="1024" spans="18:19" ht="15">
      <c r="R1024" s="1"/>
      <c r="S1024" s="1"/>
    </row>
    <row r="1025" spans="18:19" ht="15">
      <c r="R1025" s="1"/>
      <c r="S1025" s="1"/>
    </row>
    <row r="1026" spans="18:19" ht="15">
      <c r="R1026" s="1"/>
      <c r="S1026" s="1"/>
    </row>
    <row r="1027" spans="18:19" ht="15">
      <c r="R1027" s="1"/>
      <c r="S1027" s="1"/>
    </row>
    <row r="1028" spans="18:19" ht="15">
      <c r="R1028" s="1"/>
      <c r="S1028" s="1"/>
    </row>
    <row r="1029" spans="18:19" ht="15">
      <c r="R1029" s="1"/>
      <c r="S1029" s="1"/>
    </row>
    <row r="1030" spans="18:19" ht="15">
      <c r="R1030" s="1"/>
      <c r="S1030" s="1"/>
    </row>
    <row r="1031" spans="18:19" ht="15">
      <c r="R1031" s="1"/>
      <c r="S1031" s="1"/>
    </row>
    <row r="1032" spans="18:19" ht="15">
      <c r="R1032" s="1"/>
      <c r="S1032" s="1"/>
    </row>
    <row r="1033" spans="18:19" ht="15">
      <c r="R1033" s="1"/>
      <c r="S1033" s="1"/>
    </row>
    <row r="1034" spans="18:19" ht="15">
      <c r="R1034" s="1"/>
      <c r="S1034" s="1"/>
    </row>
    <row r="1035" spans="18:19" ht="15">
      <c r="R1035" s="1"/>
      <c r="S1035" s="1"/>
    </row>
    <row r="1036" spans="18:19" ht="15">
      <c r="R1036" s="1"/>
      <c r="S1036" s="1"/>
    </row>
    <row r="1037" spans="18:19" ht="15">
      <c r="R1037" s="1"/>
      <c r="S1037" s="1"/>
    </row>
    <row r="1038" spans="18:19" ht="15">
      <c r="R1038" s="1"/>
      <c r="S1038" s="1"/>
    </row>
    <row r="1039" spans="18:19" ht="15">
      <c r="R1039" s="1"/>
      <c r="S1039" s="1"/>
    </row>
    <row r="1040" spans="18:19" ht="15">
      <c r="R1040" s="1"/>
      <c r="S1040" s="1"/>
    </row>
    <row r="1041" spans="18:19" ht="15">
      <c r="R1041" s="1"/>
      <c r="S1041" s="1"/>
    </row>
    <row r="1042" spans="18:19" ht="15">
      <c r="R1042" s="1"/>
      <c r="S1042" s="1"/>
    </row>
    <row r="1043" spans="18:19" ht="15">
      <c r="R1043" s="1"/>
      <c r="S1043" s="1"/>
    </row>
    <row r="1044" spans="18:19" ht="15">
      <c r="R1044" s="1"/>
      <c r="S1044" s="1"/>
    </row>
    <row r="1045" spans="18:19" ht="15">
      <c r="R1045" s="1"/>
      <c r="S1045" s="1"/>
    </row>
    <row r="1046" spans="18:19" ht="15">
      <c r="R1046" s="1"/>
      <c r="S1046" s="1"/>
    </row>
    <row r="1047" spans="18:19" ht="15">
      <c r="R1047" s="1"/>
      <c r="S1047" s="1"/>
    </row>
    <row r="1048" spans="18:19" ht="15">
      <c r="R1048" s="1"/>
      <c r="S1048" s="1"/>
    </row>
    <row r="1049" spans="18:19" ht="15">
      <c r="R1049" s="1"/>
      <c r="S1049" s="1"/>
    </row>
    <row r="1050" spans="18:19" ht="15">
      <c r="R1050" s="1"/>
      <c r="S1050" s="1"/>
    </row>
    <row r="1051" spans="18:19" ht="15">
      <c r="R1051" s="1"/>
      <c r="S1051" s="1"/>
    </row>
    <row r="1052" spans="18:19" ht="15">
      <c r="R1052" s="1"/>
      <c r="S1052" s="1"/>
    </row>
    <row r="1053" spans="18:19" ht="15">
      <c r="R1053" s="1"/>
      <c r="S1053" s="1"/>
    </row>
    <row r="1054" spans="18:19" ht="15">
      <c r="R1054" s="1"/>
      <c r="S1054" s="1"/>
    </row>
    <row r="1055" spans="18:19" ht="15">
      <c r="R1055" s="1"/>
      <c r="S1055" s="1"/>
    </row>
    <row r="1056" spans="18:19" ht="15">
      <c r="R1056" s="1"/>
      <c r="S1056" s="1"/>
    </row>
    <row r="1057" spans="18:19" ht="15">
      <c r="R1057" s="1"/>
      <c r="S1057" s="1"/>
    </row>
    <row r="1058" spans="18:19" ht="15">
      <c r="R1058" s="1"/>
      <c r="S1058" s="1"/>
    </row>
    <row r="1059" spans="18:19" ht="15">
      <c r="R1059" s="1"/>
      <c r="S1059" s="1"/>
    </row>
    <row r="1060" spans="18:19" ht="15">
      <c r="R1060" s="1"/>
      <c r="S1060" s="1"/>
    </row>
    <row r="1061" spans="18:19" ht="15">
      <c r="R1061" s="1"/>
      <c r="S1061" s="1"/>
    </row>
    <row r="1062" spans="18:19" ht="15">
      <c r="R1062" s="1"/>
      <c r="S1062" s="1"/>
    </row>
    <row r="1063" spans="18:19" ht="15">
      <c r="R1063" s="1"/>
      <c r="S1063" s="1"/>
    </row>
    <row r="1064" spans="18:19" ht="15">
      <c r="R1064" s="1"/>
      <c r="S1064" s="1"/>
    </row>
    <row r="1065" spans="18:19" ht="15">
      <c r="R1065" s="1"/>
      <c r="S1065" s="1"/>
    </row>
    <row r="1066" spans="18:19" ht="15">
      <c r="R1066" s="1"/>
      <c r="S1066" s="1"/>
    </row>
    <row r="1067" spans="18:19" ht="15">
      <c r="R1067" s="1"/>
      <c r="S1067" s="1"/>
    </row>
    <row r="1068" spans="18:19" ht="15">
      <c r="R1068" s="1"/>
      <c r="S1068" s="1"/>
    </row>
    <row r="1069" spans="18:19" ht="15">
      <c r="R1069" s="1"/>
      <c r="S1069" s="1"/>
    </row>
    <row r="1070" spans="18:19" ht="15">
      <c r="R1070" s="1"/>
      <c r="S1070" s="1"/>
    </row>
    <row r="1071" spans="18:19" ht="15">
      <c r="R1071" s="1"/>
      <c r="S1071" s="1"/>
    </row>
    <row r="1072" spans="18:19" ht="15">
      <c r="R1072" s="1"/>
      <c r="S1072" s="1"/>
    </row>
    <row r="1073" spans="18:19" ht="15">
      <c r="R1073" s="1"/>
      <c r="S1073" s="1"/>
    </row>
    <row r="1074" spans="18:19" ht="15">
      <c r="R1074" s="1"/>
      <c r="S1074" s="1"/>
    </row>
    <row r="1075" spans="18:19" ht="15">
      <c r="R1075" s="1"/>
      <c r="S1075" s="1"/>
    </row>
    <row r="1076" spans="18:19" ht="15">
      <c r="R1076" s="1"/>
      <c r="S1076" s="1"/>
    </row>
    <row r="1077" spans="18:19" ht="15">
      <c r="R1077" s="1"/>
      <c r="S1077" s="1"/>
    </row>
    <row r="1078" spans="18:19" ht="15">
      <c r="R1078" s="1"/>
      <c r="S1078" s="1"/>
    </row>
    <row r="1079" spans="18:19" ht="15">
      <c r="R1079" s="1"/>
      <c r="S1079" s="1"/>
    </row>
    <row r="1080" spans="18:19" ht="15">
      <c r="R1080" s="1"/>
      <c r="S1080" s="1"/>
    </row>
    <row r="1081" spans="18:19" ht="15">
      <c r="R1081" s="1"/>
      <c r="S1081" s="1"/>
    </row>
    <row r="1082" spans="18:19" ht="15">
      <c r="R1082" s="1"/>
      <c r="S1082" s="1"/>
    </row>
    <row r="1083" spans="18:19" ht="15">
      <c r="R1083" s="1"/>
      <c r="S1083" s="1"/>
    </row>
    <row r="1084" spans="18:19" ht="15">
      <c r="R1084" s="1"/>
      <c r="S1084" s="1"/>
    </row>
    <row r="1085" spans="18:19" ht="15">
      <c r="R1085" s="1"/>
      <c r="S1085" s="1"/>
    </row>
    <row r="1086" spans="18:19" ht="15">
      <c r="R1086" s="1"/>
      <c r="S1086" s="1"/>
    </row>
    <row r="1087" spans="18:19" ht="15">
      <c r="R1087" s="1"/>
      <c r="S1087" s="1"/>
    </row>
    <row r="1088" spans="18:19" ht="15">
      <c r="R1088" s="1"/>
      <c r="S1088" s="1"/>
    </row>
    <row r="1089" spans="18:19" ht="15">
      <c r="R1089" s="1"/>
      <c r="S1089" s="1"/>
    </row>
    <row r="1090" spans="18:19" ht="15">
      <c r="R1090" s="1"/>
      <c r="S1090" s="1"/>
    </row>
    <row r="1091" spans="18:19" ht="15">
      <c r="R1091" s="1"/>
      <c r="S1091" s="1"/>
    </row>
    <row r="1092" spans="18:19" ht="15">
      <c r="R1092" s="1"/>
      <c r="S1092" s="1"/>
    </row>
    <row r="1093" spans="18:19" ht="15">
      <c r="R1093" s="1"/>
      <c r="S1093" s="1"/>
    </row>
    <row r="1094" spans="18:19" ht="15">
      <c r="R1094" s="1"/>
      <c r="S1094" s="1"/>
    </row>
    <row r="1095" spans="18:19" ht="15">
      <c r="R1095" s="1"/>
      <c r="S1095" s="1"/>
    </row>
    <row r="1096" spans="18:19" ht="15">
      <c r="R1096" s="1"/>
      <c r="S1096" s="1"/>
    </row>
    <row r="1097" spans="18:19" ht="15">
      <c r="R1097" s="1"/>
      <c r="S1097" s="1"/>
    </row>
    <row r="1098" spans="18:19" ht="15">
      <c r="R1098" s="1"/>
      <c r="S1098" s="1"/>
    </row>
    <row r="1099" spans="18:19" ht="15">
      <c r="R1099" s="1"/>
      <c r="S1099" s="1"/>
    </row>
    <row r="1100" spans="18:19" ht="15">
      <c r="R1100" s="1"/>
      <c r="S1100" s="1"/>
    </row>
    <row r="1101" spans="18:19" ht="15">
      <c r="R1101" s="1"/>
      <c r="S1101" s="1"/>
    </row>
    <row r="1102" spans="18:19" ht="15">
      <c r="R1102" s="1"/>
      <c r="S1102" s="1"/>
    </row>
    <row r="1103" spans="18:19" ht="15">
      <c r="R1103" s="1"/>
      <c r="S1103" s="1"/>
    </row>
    <row r="1104" spans="18:19" ht="15">
      <c r="R1104" s="1"/>
      <c r="S1104" s="1"/>
    </row>
    <row r="1105" spans="18:19" ht="15">
      <c r="R1105" s="1"/>
      <c r="S1105" s="1"/>
    </row>
    <row r="1106" spans="18:19" ht="15">
      <c r="R1106" s="1"/>
      <c r="S1106" s="1"/>
    </row>
    <row r="1107" spans="18:19" ht="15">
      <c r="R1107" s="1"/>
      <c r="S1107" s="1"/>
    </row>
    <row r="1108" spans="18:19" ht="15">
      <c r="R1108" s="1"/>
      <c r="S1108" s="1"/>
    </row>
    <row r="1109" spans="18:19" ht="15">
      <c r="R1109" s="1"/>
      <c r="S1109" s="1"/>
    </row>
    <row r="1110" spans="18:19" ht="15">
      <c r="R1110" s="1"/>
      <c r="S1110" s="1"/>
    </row>
    <row r="1111" spans="18:19" ht="15">
      <c r="R1111" s="1"/>
      <c r="S1111" s="1"/>
    </row>
    <row r="1112" spans="18:19" ht="15">
      <c r="R1112" s="1"/>
      <c r="S1112" s="1"/>
    </row>
    <row r="1113" spans="18:19" ht="15">
      <c r="R1113" s="1"/>
      <c r="S1113" s="1"/>
    </row>
    <row r="1114" spans="18:19" ht="15">
      <c r="R1114" s="1"/>
      <c r="S1114" s="1"/>
    </row>
    <row r="1115" spans="18:19" ht="15">
      <c r="R1115" s="1"/>
      <c r="S1115" s="1"/>
    </row>
    <row r="1116" spans="18:19" ht="15">
      <c r="R1116" s="1"/>
      <c r="S1116" s="1"/>
    </row>
    <row r="1117" spans="18:19" ht="15">
      <c r="R1117" s="1"/>
      <c r="S1117" s="1"/>
    </row>
    <row r="1118" spans="18:19" ht="15">
      <c r="R1118" s="1"/>
      <c r="S1118" s="1"/>
    </row>
    <row r="1119" spans="18:19" ht="15">
      <c r="R1119" s="1"/>
      <c r="S1119" s="1"/>
    </row>
    <row r="1120" spans="18:19" ht="15">
      <c r="R1120" s="1"/>
      <c r="S1120" s="1"/>
    </row>
    <row r="1121" spans="18:19" ht="15">
      <c r="R1121" s="1"/>
      <c r="S1121" s="1"/>
    </row>
    <row r="1122" spans="18:19" ht="15">
      <c r="R1122" s="1"/>
      <c r="S1122" s="1"/>
    </row>
    <row r="1123" spans="18:19" ht="15">
      <c r="R1123" s="1"/>
      <c r="S1123" s="1"/>
    </row>
    <row r="1124" spans="18:19" ht="15">
      <c r="R1124" s="1"/>
      <c r="S1124" s="1"/>
    </row>
    <row r="1125" spans="18:19" ht="15">
      <c r="R1125" s="1"/>
      <c r="S1125" s="1"/>
    </row>
    <row r="1126" spans="18:19" ht="15">
      <c r="R1126" s="1"/>
      <c r="S1126" s="1"/>
    </row>
    <row r="1127" spans="18:19" ht="15">
      <c r="R1127" s="1"/>
      <c r="S1127" s="1"/>
    </row>
    <row r="1128" spans="18:19" ht="15">
      <c r="R1128" s="1"/>
      <c r="S1128" s="1"/>
    </row>
    <row r="1129" spans="18:19" ht="15">
      <c r="R1129" s="1"/>
      <c r="S1129" s="1"/>
    </row>
    <row r="1130" spans="18:19" ht="15">
      <c r="R1130" s="1"/>
      <c r="S1130" s="1"/>
    </row>
    <row r="1131" spans="18:19" ht="15">
      <c r="R1131" s="1"/>
      <c r="S1131" s="1"/>
    </row>
    <row r="1132" spans="18:19" ht="15">
      <c r="R1132" s="1"/>
      <c r="S1132" s="1"/>
    </row>
    <row r="1133" spans="18:19" ht="15">
      <c r="R1133" s="1"/>
      <c r="S1133" s="1"/>
    </row>
    <row r="1134" spans="18:19" ht="15">
      <c r="R1134" s="1"/>
      <c r="S1134" s="1"/>
    </row>
    <row r="1135" spans="18:19" ht="15">
      <c r="R1135" s="1"/>
      <c r="S1135" s="1"/>
    </row>
    <row r="1136" spans="18:19" ht="15">
      <c r="R1136" s="1"/>
      <c r="S1136" s="1"/>
    </row>
    <row r="1137" spans="18:19" ht="15">
      <c r="R1137" s="1"/>
      <c r="S1137" s="1"/>
    </row>
    <row r="1138" spans="18:19" ht="15">
      <c r="R1138" s="1"/>
      <c r="S1138" s="1"/>
    </row>
    <row r="1139" spans="18:19" ht="15">
      <c r="R1139" s="1"/>
      <c r="S1139" s="1"/>
    </row>
    <row r="1140" spans="18:19" ht="15">
      <c r="R1140" s="1"/>
      <c r="S1140" s="1"/>
    </row>
    <row r="1141" spans="18:19" ht="15">
      <c r="R1141" s="1"/>
      <c r="S1141" s="1"/>
    </row>
    <row r="1142" spans="18:19" ht="15">
      <c r="R1142" s="1"/>
      <c r="S1142" s="1"/>
    </row>
    <row r="1143" spans="18:19" ht="15">
      <c r="R1143" s="1"/>
      <c r="S1143" s="1"/>
    </row>
    <row r="1144" spans="18:19" ht="15">
      <c r="R1144" s="1"/>
      <c r="S1144" s="1"/>
    </row>
    <row r="1145" spans="18:19" ht="15">
      <c r="R1145" s="1"/>
      <c r="S1145" s="1"/>
    </row>
    <row r="1146" spans="18:19" ht="15">
      <c r="R1146" s="1"/>
      <c r="S1146" s="1"/>
    </row>
    <row r="1147" spans="18:19" ht="15">
      <c r="R1147" s="1"/>
      <c r="S1147" s="1"/>
    </row>
    <row r="1148" spans="18:19" ht="15">
      <c r="R1148" s="1"/>
      <c r="S1148" s="1"/>
    </row>
    <row r="1149" spans="18:19" ht="15">
      <c r="R1149" s="1"/>
      <c r="S1149" s="1"/>
    </row>
    <row r="1150" spans="18:19" ht="15">
      <c r="R1150" s="1"/>
      <c r="S1150" s="1"/>
    </row>
    <row r="1151" spans="18:19" ht="15">
      <c r="R1151" s="1"/>
      <c r="S1151" s="1"/>
    </row>
    <row r="1152" spans="18:19" ht="15">
      <c r="R1152" s="1"/>
      <c r="S1152" s="1"/>
    </row>
    <row r="1153" spans="18:19" ht="15">
      <c r="R1153" s="1"/>
      <c r="S1153" s="1"/>
    </row>
    <row r="1154" spans="18:19" ht="15">
      <c r="R1154" s="1"/>
      <c r="S1154" s="1"/>
    </row>
    <row r="1155" spans="18:19" ht="15">
      <c r="R1155" s="1"/>
      <c r="S1155" s="1"/>
    </row>
    <row r="1156" spans="18:19" ht="15">
      <c r="R1156" s="1"/>
      <c r="S1156" s="1"/>
    </row>
    <row r="1157" spans="18:19" ht="15">
      <c r="R1157" s="1"/>
      <c r="S1157" s="1"/>
    </row>
    <row r="1158" spans="18:19" ht="15">
      <c r="R1158" s="1"/>
      <c r="S1158" s="1"/>
    </row>
    <row r="1159" spans="18:19" ht="15">
      <c r="R1159" s="1"/>
      <c r="S1159" s="1"/>
    </row>
    <row r="1160" spans="18:19" ht="15">
      <c r="R1160" s="1"/>
      <c r="S1160" s="1"/>
    </row>
    <row r="1161" spans="18:19" ht="15">
      <c r="R1161" s="1"/>
      <c r="S1161" s="1"/>
    </row>
    <row r="1162" spans="18:19" ht="15">
      <c r="R1162" s="1"/>
      <c r="S1162" s="1"/>
    </row>
    <row r="1163" spans="18:19" ht="15">
      <c r="R1163" s="1"/>
      <c r="S1163" s="1"/>
    </row>
    <row r="1164" spans="18:19" ht="15">
      <c r="R1164" s="1"/>
      <c r="S1164" s="1"/>
    </row>
    <row r="1165" spans="18:19" ht="15">
      <c r="R1165" s="1"/>
      <c r="S1165" s="1"/>
    </row>
    <row r="1166" spans="18:19" ht="15">
      <c r="R1166" s="1"/>
      <c r="S1166" s="1"/>
    </row>
    <row r="1167" spans="18:19" ht="15">
      <c r="R1167" s="1"/>
      <c r="S1167" s="1"/>
    </row>
    <row r="1168" spans="18:19" ht="15">
      <c r="R1168" s="1"/>
      <c r="S1168" s="1"/>
    </row>
    <row r="1169" spans="18:19" ht="15">
      <c r="R1169" s="1"/>
      <c r="S1169" s="1"/>
    </row>
    <row r="1170" spans="18:19" ht="15">
      <c r="R1170" s="1"/>
      <c r="S1170" s="1"/>
    </row>
    <row r="1171" spans="18:19" ht="15">
      <c r="R1171" s="1"/>
      <c r="S1171" s="1"/>
    </row>
    <row r="1172" spans="18:19" ht="15">
      <c r="R1172" s="1"/>
      <c r="S1172" s="1"/>
    </row>
    <row r="1173" spans="18:19" ht="15">
      <c r="R1173" s="1"/>
      <c r="S1173" s="1"/>
    </row>
    <row r="1174" spans="18:19" ht="15">
      <c r="R1174" s="1"/>
      <c r="S1174" s="1"/>
    </row>
    <row r="1175" spans="18:19" ht="15">
      <c r="R1175" s="1"/>
      <c r="S1175" s="1"/>
    </row>
    <row r="1176" spans="18:19" ht="15">
      <c r="R1176" s="1"/>
      <c r="S1176" s="1"/>
    </row>
    <row r="1177" spans="18:19" ht="15">
      <c r="R1177" s="1"/>
      <c r="S1177" s="1"/>
    </row>
    <row r="1178" spans="18:19" ht="15">
      <c r="R1178" s="1"/>
      <c r="S1178" s="1"/>
    </row>
    <row r="1179" spans="18:19" ht="15">
      <c r="R1179" s="1"/>
      <c r="S1179" s="1"/>
    </row>
    <row r="1180" spans="18:19" ht="15">
      <c r="R1180" s="1"/>
      <c r="S1180" s="1"/>
    </row>
    <row r="1181" spans="18:19" ht="15">
      <c r="R1181" s="1"/>
      <c r="S1181" s="1"/>
    </row>
    <row r="1182" spans="18:19" ht="15">
      <c r="R1182" s="1"/>
      <c r="S1182" s="1"/>
    </row>
    <row r="1183" spans="18:19" ht="15">
      <c r="R1183" s="1"/>
      <c r="S1183" s="1"/>
    </row>
    <row r="1184" spans="18:19" ht="15">
      <c r="R1184" s="1"/>
      <c r="S1184" s="1"/>
    </row>
    <row r="1185" spans="18:19" ht="15">
      <c r="R1185" s="1"/>
      <c r="S1185" s="1"/>
    </row>
    <row r="1186" spans="18:19" ht="15">
      <c r="R1186" s="1"/>
      <c r="S1186" s="1"/>
    </row>
    <row r="1187" spans="18:19" ht="15">
      <c r="R1187" s="1"/>
      <c r="S1187" s="1"/>
    </row>
    <row r="1188" spans="18:19" ht="15">
      <c r="R1188" s="1"/>
      <c r="S1188" s="1"/>
    </row>
    <row r="1189" spans="18:19" ht="15">
      <c r="R1189" s="1"/>
      <c r="S1189" s="1"/>
    </row>
    <row r="1190" spans="18:19" ht="15">
      <c r="R1190" s="1"/>
      <c r="S1190" s="1"/>
    </row>
    <row r="1191" spans="18:19" ht="15">
      <c r="R1191" s="1"/>
      <c r="S1191" s="1"/>
    </row>
    <row r="1192" spans="18:19" ht="15">
      <c r="R1192" s="1"/>
      <c r="S1192" s="1"/>
    </row>
    <row r="1193" spans="18:19" ht="15">
      <c r="R1193" s="1"/>
      <c r="S1193" s="1"/>
    </row>
    <row r="1194" spans="18:19" ht="15">
      <c r="R1194" s="1"/>
      <c r="S1194" s="1"/>
    </row>
    <row r="1195" spans="18:19" ht="15">
      <c r="R1195" s="1"/>
      <c r="S1195" s="1"/>
    </row>
    <row r="1196" spans="18:19" ht="15">
      <c r="R1196" s="1"/>
      <c r="S1196" s="1"/>
    </row>
    <row r="1197" spans="18:19" ht="15">
      <c r="R1197" s="1"/>
      <c r="S1197" s="1"/>
    </row>
    <row r="1198" spans="18:19" ht="15">
      <c r="R1198" s="1"/>
      <c r="S1198" s="1"/>
    </row>
    <row r="1199" spans="18:19" ht="15">
      <c r="R1199" s="1"/>
      <c r="S1199" s="1"/>
    </row>
    <row r="1200" spans="18:19" ht="15">
      <c r="R1200" s="1"/>
      <c r="S1200" s="1"/>
    </row>
    <row r="1201" spans="18:19" ht="15">
      <c r="R1201" s="1"/>
      <c r="S1201" s="1"/>
    </row>
    <row r="1202" spans="18:19" ht="15">
      <c r="R1202" s="1"/>
      <c r="S1202" s="1"/>
    </row>
    <row r="1203" spans="18:19" ht="15">
      <c r="R1203" s="1"/>
      <c r="S1203" s="1"/>
    </row>
    <row r="1204" spans="18:19" ht="15">
      <c r="R1204" s="1"/>
      <c r="S1204" s="1"/>
    </row>
    <row r="1205" spans="18:19" ht="15">
      <c r="R1205" s="1"/>
      <c r="S1205" s="1"/>
    </row>
    <row r="1206" spans="18:19" ht="15">
      <c r="R1206" s="1"/>
      <c r="S1206" s="1"/>
    </row>
    <row r="1207" spans="18:19" ht="15">
      <c r="R1207" s="1"/>
      <c r="S1207" s="1"/>
    </row>
    <row r="1208" spans="18:19" ht="15">
      <c r="R1208" s="1"/>
      <c r="S1208" s="1"/>
    </row>
    <row r="1209" spans="18:19" ht="15">
      <c r="R1209" s="1"/>
      <c r="S1209" s="1"/>
    </row>
    <row r="1210" spans="18:19" ht="15">
      <c r="R1210" s="1"/>
      <c r="S1210" s="1"/>
    </row>
    <row r="1211" spans="18:19" ht="15">
      <c r="R1211" s="1"/>
      <c r="S1211" s="1"/>
    </row>
    <row r="1212" spans="18:19" ht="15">
      <c r="R1212" s="1"/>
      <c r="S1212" s="1"/>
    </row>
    <row r="1213" spans="18:19" ht="15">
      <c r="R1213" s="1"/>
      <c r="S1213" s="1"/>
    </row>
    <row r="1214" spans="18:19" ht="15">
      <c r="R1214" s="1"/>
      <c r="S1214" s="1"/>
    </row>
    <row r="1215" spans="18:19" ht="15">
      <c r="R1215" s="1"/>
      <c r="S1215" s="1"/>
    </row>
    <row r="1216" spans="18:19" ht="15">
      <c r="R1216" s="1"/>
      <c r="S1216" s="1"/>
    </row>
    <row r="1217" spans="18:19" ht="15">
      <c r="R1217" s="1"/>
      <c r="S1217" s="1"/>
    </row>
    <row r="1218" spans="18:19" ht="15">
      <c r="R1218" s="1"/>
      <c r="S1218" s="1"/>
    </row>
    <row r="1219" spans="18:19" ht="15">
      <c r="R1219" s="1"/>
      <c r="S1219" s="1"/>
    </row>
    <row r="1220" spans="18:19" ht="15">
      <c r="R1220" s="1"/>
      <c r="S1220" s="1"/>
    </row>
    <row r="1221" spans="18:19" ht="15">
      <c r="R1221" s="1"/>
      <c r="S1221" s="1"/>
    </row>
    <row r="1222" spans="18:19" ht="15">
      <c r="R1222" s="1"/>
      <c r="S1222" s="1"/>
    </row>
    <row r="1223" spans="18:19" ht="15">
      <c r="R1223" s="1"/>
      <c r="S1223" s="1"/>
    </row>
    <row r="1224" spans="18:19" ht="15">
      <c r="R1224" s="1"/>
      <c r="S1224" s="1"/>
    </row>
    <row r="1225" spans="18:19" ht="15">
      <c r="R1225" s="1"/>
      <c r="S1225" s="1"/>
    </row>
    <row r="1226" spans="18:19" ht="15">
      <c r="R1226" s="1"/>
      <c r="S1226" s="1"/>
    </row>
    <row r="1227" spans="18:19" ht="15">
      <c r="R1227" s="1"/>
      <c r="S1227" s="1"/>
    </row>
    <row r="1228" spans="18:19" ht="15">
      <c r="R1228" s="1"/>
      <c r="S1228" s="1"/>
    </row>
    <row r="1229" spans="18:19" ht="15">
      <c r="R1229" s="1"/>
      <c r="S1229" s="1"/>
    </row>
    <row r="1230" spans="18:19" ht="15">
      <c r="R1230" s="1"/>
      <c r="S1230" s="1"/>
    </row>
    <row r="1231" spans="18:19" ht="15">
      <c r="R1231" s="1"/>
      <c r="S1231" s="1"/>
    </row>
    <row r="1232" spans="18:19" ht="15">
      <c r="R1232" s="1"/>
      <c r="S1232" s="1"/>
    </row>
    <row r="1233" spans="18:19" ht="15">
      <c r="R1233" s="1"/>
      <c r="S1233" s="1"/>
    </row>
    <row r="1234" spans="18:19" ht="15">
      <c r="R1234" s="1"/>
      <c r="S1234" s="1"/>
    </row>
    <row r="1235" spans="18:19" ht="15">
      <c r="R1235" s="1"/>
      <c r="S1235" s="1"/>
    </row>
    <row r="1236" spans="18:19" ht="15">
      <c r="R1236" s="1"/>
      <c r="S1236" s="1"/>
    </row>
    <row r="1237" spans="18:19" ht="15">
      <c r="R1237" s="1"/>
      <c r="S1237" s="1"/>
    </row>
    <row r="1238" spans="18:19" ht="15">
      <c r="R1238" s="1"/>
      <c r="S1238" s="1"/>
    </row>
    <row r="1239" spans="18:19" ht="15">
      <c r="R1239" s="1"/>
      <c r="S1239" s="1"/>
    </row>
    <row r="1240" spans="18:19" ht="15">
      <c r="R1240" s="1"/>
      <c r="S1240" s="1"/>
    </row>
    <row r="1241" spans="18:19" ht="15">
      <c r="R1241" s="1"/>
      <c r="S1241" s="1"/>
    </row>
    <row r="1242" spans="18:19" ht="15">
      <c r="R1242" s="1"/>
      <c r="S1242" s="1"/>
    </row>
    <row r="1243" spans="18:19" ht="15">
      <c r="R1243" s="1"/>
      <c r="S1243" s="1"/>
    </row>
    <row r="1244" spans="18:19" ht="15">
      <c r="R1244" s="1"/>
      <c r="S1244" s="1"/>
    </row>
    <row r="1245" spans="18:19" ht="15">
      <c r="R1245" s="1"/>
      <c r="S1245" s="1"/>
    </row>
    <row r="1246" spans="18:19" ht="15">
      <c r="R1246" s="1"/>
      <c r="S1246" s="1"/>
    </row>
    <row r="1247" spans="18:19" ht="15">
      <c r="R1247" s="1"/>
      <c r="S1247" s="1"/>
    </row>
    <row r="1248" spans="18:19" ht="15">
      <c r="R1248" s="1"/>
      <c r="S1248" s="1"/>
    </row>
    <row r="1249" spans="18:19" ht="15">
      <c r="R1249" s="1"/>
      <c r="S1249" s="1"/>
    </row>
    <row r="1250" spans="18:19" ht="15">
      <c r="R1250" s="1"/>
      <c r="S1250" s="1"/>
    </row>
    <row r="1251" spans="18:19" ht="15">
      <c r="R1251" s="1"/>
      <c r="S1251" s="1"/>
    </row>
    <row r="1252" spans="18:19" ht="15">
      <c r="R1252" s="1"/>
      <c r="S1252" s="1"/>
    </row>
    <row r="1253" spans="18:19" ht="15">
      <c r="R1253" s="1"/>
      <c r="S1253" s="1"/>
    </row>
    <row r="1254" spans="18:19" ht="15">
      <c r="R1254" s="1"/>
      <c r="S1254" s="1"/>
    </row>
    <row r="1255" spans="18:19" ht="15">
      <c r="R1255" s="1"/>
      <c r="S1255" s="1"/>
    </row>
    <row r="1256" spans="18:19" ht="15">
      <c r="R1256" s="1"/>
      <c r="S1256" s="1"/>
    </row>
    <row r="1257" spans="18:19" ht="15">
      <c r="R1257" s="1"/>
      <c r="S1257" s="1"/>
    </row>
    <row r="1258" spans="18:19" ht="15">
      <c r="R1258" s="1"/>
      <c r="S1258" s="1"/>
    </row>
    <row r="1259" spans="18:19" ht="15">
      <c r="R1259" s="1"/>
      <c r="S1259" s="1"/>
    </row>
    <row r="1260" spans="18:19" ht="15">
      <c r="R1260" s="1"/>
      <c r="S1260" s="1"/>
    </row>
    <row r="1261" spans="18:19" ht="15">
      <c r="R1261" s="1"/>
      <c r="S1261" s="1"/>
    </row>
    <row r="1262" spans="18:19" ht="15">
      <c r="R1262" s="1"/>
      <c r="S1262" s="1"/>
    </row>
    <row r="1263" spans="18:19" ht="15">
      <c r="R1263" s="1"/>
      <c r="S1263" s="1"/>
    </row>
    <row r="1264" spans="18:19" ht="15">
      <c r="R1264" s="1"/>
      <c r="S1264" s="1"/>
    </row>
    <row r="1265" spans="18:19" ht="15">
      <c r="R1265" s="1"/>
      <c r="S1265" s="1"/>
    </row>
    <row r="1266" spans="18:19" ht="15">
      <c r="R1266" s="1"/>
      <c r="S1266" s="1"/>
    </row>
    <row r="1267" spans="18:19" ht="15">
      <c r="R1267" s="1"/>
      <c r="S1267" s="1"/>
    </row>
    <row r="1268" spans="18:19" ht="15">
      <c r="R1268" s="1"/>
      <c r="S1268" s="1"/>
    </row>
    <row r="1269" spans="18:19" ht="15">
      <c r="R1269" s="1"/>
      <c r="S1269" s="1"/>
    </row>
    <row r="1270" spans="18:19" ht="15">
      <c r="R1270" s="1"/>
      <c r="S1270" s="1"/>
    </row>
    <row r="1271" spans="18:19" ht="15">
      <c r="R1271" s="1"/>
      <c r="S1271" s="1"/>
    </row>
    <row r="1272" spans="18:19" ht="15">
      <c r="R1272" s="1"/>
      <c r="S1272" s="1"/>
    </row>
    <row r="1273" spans="18:19" ht="15">
      <c r="R1273" s="1"/>
      <c r="S1273" s="1"/>
    </row>
    <row r="1274" spans="18:19" ht="15">
      <c r="R1274" s="1"/>
      <c r="S1274" s="1"/>
    </row>
    <row r="1275" spans="18:19" ht="15">
      <c r="R1275" s="1"/>
      <c r="S1275" s="1"/>
    </row>
    <row r="1276" spans="18:19" ht="15">
      <c r="R1276" s="1"/>
      <c r="S1276" s="1"/>
    </row>
    <row r="1277" spans="18:19" ht="15">
      <c r="R1277" s="1"/>
      <c r="S1277" s="1"/>
    </row>
    <row r="1278" spans="18:19" ht="15">
      <c r="R1278" s="1"/>
      <c r="S1278" s="1"/>
    </row>
    <row r="1279" spans="18:19" ht="15">
      <c r="R1279" s="1"/>
      <c r="S1279" s="1"/>
    </row>
    <row r="1280" spans="18:19" ht="15">
      <c r="R1280" s="1"/>
      <c r="S1280" s="1"/>
    </row>
    <row r="1281" spans="18:19" ht="15">
      <c r="R1281" s="1"/>
      <c r="S1281" s="1"/>
    </row>
    <row r="1282" spans="18:19" ht="15">
      <c r="R1282" s="1"/>
      <c r="S1282" s="1"/>
    </row>
    <row r="1283" spans="18:19" ht="15">
      <c r="R1283" s="1"/>
      <c r="S1283" s="1"/>
    </row>
    <row r="1284" spans="18:19" ht="15">
      <c r="R1284" s="1"/>
      <c r="S1284" s="1"/>
    </row>
    <row r="1285" spans="18:19" ht="15">
      <c r="R1285" s="1"/>
      <c r="S1285" s="1"/>
    </row>
    <row r="1286" spans="18:19" ht="15">
      <c r="R1286" s="1"/>
      <c r="S1286" s="1"/>
    </row>
    <row r="1287" spans="18:19" ht="15">
      <c r="R1287" s="1"/>
      <c r="S1287" s="1"/>
    </row>
    <row r="1288" spans="18:19" ht="15">
      <c r="R1288" s="1"/>
      <c r="S1288" s="1"/>
    </row>
    <row r="1289" spans="18:19" ht="15">
      <c r="R1289" s="1"/>
      <c r="S1289" s="1"/>
    </row>
    <row r="1290" spans="18:19" ht="15">
      <c r="R1290" s="1"/>
      <c r="S1290" s="1"/>
    </row>
    <row r="1291" spans="18:19" ht="15">
      <c r="R1291" s="1"/>
      <c r="S1291" s="1"/>
    </row>
    <row r="1292" spans="18:19" ht="15">
      <c r="R1292" s="1"/>
      <c r="S1292" s="1"/>
    </row>
    <row r="1293" spans="18:19" ht="15">
      <c r="R1293" s="1"/>
      <c r="S1293" s="1"/>
    </row>
    <row r="1294" spans="18:19" ht="15">
      <c r="R1294" s="1"/>
      <c r="S1294" s="1"/>
    </row>
    <row r="1295" spans="18:19" ht="15">
      <c r="R1295" s="1"/>
      <c r="S1295" s="1"/>
    </row>
    <row r="1296" spans="18:19" ht="15">
      <c r="R1296" s="1"/>
      <c r="S1296" s="1"/>
    </row>
    <row r="1297" spans="18:19" ht="15">
      <c r="R1297" s="1"/>
      <c r="S1297" s="1"/>
    </row>
    <row r="1298" spans="18:19" ht="15">
      <c r="R1298" s="1"/>
      <c r="S1298" s="1"/>
    </row>
    <row r="1299" spans="18:19" ht="15">
      <c r="R1299" s="1"/>
      <c r="S1299" s="1"/>
    </row>
    <row r="1300" spans="18:19" ht="15">
      <c r="R1300" s="1"/>
      <c r="S1300" s="1"/>
    </row>
    <row r="1301" spans="18:19" ht="15">
      <c r="R1301" s="1"/>
      <c r="S1301" s="1"/>
    </row>
    <row r="1302" spans="18:19" ht="15">
      <c r="R1302" s="1"/>
      <c r="S1302" s="1"/>
    </row>
    <row r="1303" spans="18:19" ht="15">
      <c r="R1303" s="1"/>
      <c r="S1303" s="1"/>
    </row>
    <row r="1304" spans="18:19" ht="15">
      <c r="R1304" s="1"/>
      <c r="S1304" s="1"/>
    </row>
    <row r="1305" spans="18:19" ht="15">
      <c r="R1305" s="1"/>
      <c r="S1305" s="1"/>
    </row>
    <row r="1306" spans="18:19" ht="15">
      <c r="R1306" s="1"/>
      <c r="S1306" s="1"/>
    </row>
    <row r="1307" spans="18:19" ht="15">
      <c r="R1307" s="1"/>
      <c r="S1307" s="1"/>
    </row>
    <row r="1308" spans="18:19" ht="15">
      <c r="R1308" s="1"/>
      <c r="S1308" s="1"/>
    </row>
    <row r="1309" spans="18:19" ht="15">
      <c r="R1309" s="1"/>
      <c r="S1309" s="1"/>
    </row>
    <row r="1310" spans="18:19" ht="15">
      <c r="R1310" s="1"/>
      <c r="S1310" s="1"/>
    </row>
    <row r="1311" spans="18:19" ht="15">
      <c r="R1311" s="1"/>
      <c r="S1311" s="1"/>
    </row>
    <row r="1312" spans="18:19" ht="15">
      <c r="R1312" s="1"/>
      <c r="S1312" s="1"/>
    </row>
    <row r="1313" spans="18:19" ht="15">
      <c r="R1313" s="1"/>
      <c r="S1313" s="1"/>
    </row>
    <row r="1314" spans="18:19" ht="15">
      <c r="R1314" s="1"/>
      <c r="S1314" s="1"/>
    </row>
    <row r="1315" spans="18:19" ht="15">
      <c r="R1315" s="1"/>
      <c r="S1315" s="1"/>
    </row>
    <row r="1316" spans="18:19" ht="15">
      <c r="R1316" s="1"/>
      <c r="S1316" s="1"/>
    </row>
    <row r="1317" spans="18:19" ht="15">
      <c r="R1317" s="1"/>
      <c r="S1317" s="1"/>
    </row>
    <row r="1318" spans="18:19" ht="15">
      <c r="R1318" s="1"/>
      <c r="S1318" s="1"/>
    </row>
    <row r="1319" spans="18:19" ht="15">
      <c r="R1319" s="1"/>
      <c r="S1319" s="1"/>
    </row>
    <row r="1320" spans="18:19" ht="15">
      <c r="R1320" s="1"/>
      <c r="S1320" s="1"/>
    </row>
    <row r="1321" spans="18:19" ht="15">
      <c r="R1321" s="1"/>
      <c r="S1321" s="1"/>
    </row>
    <row r="1322" spans="18:19" ht="15">
      <c r="R1322" s="1"/>
      <c r="S1322" s="1"/>
    </row>
    <row r="1323" spans="18:19" ht="15">
      <c r="R1323" s="1"/>
      <c r="S1323" s="1"/>
    </row>
    <row r="1324" spans="18:19" ht="15">
      <c r="R1324" s="1"/>
      <c r="S1324" s="1"/>
    </row>
    <row r="1325" spans="18:19" ht="15">
      <c r="R1325" s="1"/>
      <c r="S1325" s="1"/>
    </row>
    <row r="1326" spans="18:19" ht="15">
      <c r="R1326" s="1"/>
      <c r="S1326" s="1"/>
    </row>
    <row r="1327" spans="18:19" ht="15">
      <c r="R1327" s="1"/>
      <c r="S1327" s="1"/>
    </row>
    <row r="1328" spans="18:19" ht="15">
      <c r="R1328" s="1"/>
      <c r="S1328" s="1"/>
    </row>
    <row r="1329" spans="18:19" ht="15">
      <c r="R1329" s="1"/>
      <c r="S1329" s="1"/>
    </row>
    <row r="1330" spans="18:19" ht="15">
      <c r="R1330" s="1"/>
      <c r="S1330" s="1"/>
    </row>
    <row r="1331" spans="18:19" ht="15">
      <c r="R1331" s="1"/>
      <c r="S1331" s="1"/>
    </row>
    <row r="1332" spans="18:19" ht="15">
      <c r="R1332" s="1"/>
      <c r="S1332" s="1"/>
    </row>
    <row r="1333" spans="18:19" ht="15">
      <c r="R1333" s="1"/>
      <c r="S1333" s="1"/>
    </row>
    <row r="1334" spans="18:19" ht="15">
      <c r="R1334" s="1"/>
      <c r="S1334" s="1"/>
    </row>
    <row r="1335" spans="18:19" ht="15">
      <c r="R1335" s="1"/>
      <c r="S1335" s="1"/>
    </row>
    <row r="1336" spans="18:19" ht="15">
      <c r="R1336" s="1"/>
      <c r="S1336" s="1"/>
    </row>
    <row r="1337" spans="18:19" ht="15">
      <c r="R1337" s="1"/>
      <c r="S1337" s="1"/>
    </row>
    <row r="1338" spans="18:19" ht="15">
      <c r="R1338" s="1"/>
      <c r="S1338" s="1"/>
    </row>
    <row r="1339" spans="18:19" ht="15">
      <c r="R1339" s="1"/>
      <c r="S1339" s="1"/>
    </row>
    <row r="1340" spans="18:19" ht="15">
      <c r="R1340" s="1"/>
      <c r="S1340" s="1"/>
    </row>
    <row r="1341" spans="18:19" ht="15">
      <c r="R1341" s="1"/>
      <c r="S1341" s="1"/>
    </row>
    <row r="1342" spans="18:19" ht="15">
      <c r="R1342" s="1"/>
      <c r="S1342" s="1"/>
    </row>
    <row r="1343" spans="18:19" ht="15">
      <c r="R1343" s="1"/>
      <c r="S1343" s="1"/>
    </row>
    <row r="1344" spans="18:19" ht="15">
      <c r="R1344" s="1"/>
      <c r="S1344" s="1"/>
    </row>
    <row r="1345" spans="18:19" ht="15">
      <c r="R1345" s="1"/>
      <c r="S1345" s="1"/>
    </row>
    <row r="1346" spans="18:19" ht="15">
      <c r="R1346" s="1"/>
      <c r="S1346" s="1"/>
    </row>
    <row r="1347" spans="18:19" ht="15">
      <c r="R1347" s="1"/>
      <c r="S1347" s="1"/>
    </row>
    <row r="1348" spans="18:19" ht="15">
      <c r="R1348" s="1"/>
      <c r="S1348" s="1"/>
    </row>
    <row r="1349" spans="18:19" ht="15">
      <c r="R1349" s="1"/>
      <c r="S1349" s="1"/>
    </row>
    <row r="1350" spans="18:19" ht="15">
      <c r="R1350" s="1"/>
      <c r="S1350" s="1"/>
    </row>
    <row r="1351" spans="18:19" ht="15">
      <c r="R1351" s="1"/>
      <c r="S1351" s="1"/>
    </row>
    <row r="1352" spans="18:19" ht="15">
      <c r="R1352" s="1"/>
      <c r="S1352" s="1"/>
    </row>
    <row r="1353" spans="18:19" ht="15">
      <c r="R1353" s="1"/>
      <c r="S1353" s="1"/>
    </row>
    <row r="1354" spans="18:19" ht="15">
      <c r="R1354" s="1"/>
      <c r="S1354" s="1"/>
    </row>
    <row r="1355" spans="18:19" ht="15">
      <c r="R1355" s="1"/>
      <c r="S1355" s="1"/>
    </row>
    <row r="1356" spans="18:19" ht="15">
      <c r="R1356" s="1"/>
      <c r="S1356" s="1"/>
    </row>
    <row r="1357" spans="18:19" ht="15">
      <c r="R1357" s="1"/>
      <c r="S1357" s="1"/>
    </row>
    <row r="1358" spans="18:19" ht="15">
      <c r="R1358" s="1"/>
      <c r="S1358" s="1"/>
    </row>
    <row r="1359" spans="18:19" ht="15">
      <c r="R1359" s="1"/>
      <c r="S1359" s="1"/>
    </row>
    <row r="1360" spans="18:19" ht="15">
      <c r="R1360" s="1"/>
      <c r="S1360" s="1"/>
    </row>
    <row r="1361" spans="18:19" ht="15">
      <c r="R1361" s="1"/>
      <c r="S1361" s="1"/>
    </row>
    <row r="1362" spans="18:19" ht="15">
      <c r="R1362" s="1"/>
      <c r="S1362" s="1"/>
    </row>
    <row r="1363" spans="18:19" ht="15">
      <c r="R1363" s="1"/>
      <c r="S1363" s="1"/>
    </row>
    <row r="1364" spans="18:19" ht="15">
      <c r="R1364" s="1"/>
      <c r="S1364" s="1"/>
    </row>
    <row r="1365" spans="18:19" ht="15">
      <c r="R1365" s="1"/>
      <c r="S1365" s="1"/>
    </row>
    <row r="1366" spans="18:19" ht="15">
      <c r="R1366" s="1"/>
      <c r="S1366" s="1"/>
    </row>
    <row r="1367" spans="18:19" ht="15">
      <c r="R1367" s="1"/>
      <c r="S1367" s="1"/>
    </row>
    <row r="1368" spans="18:19" ht="15">
      <c r="R1368" s="1"/>
      <c r="S1368" s="1"/>
    </row>
    <row r="1369" spans="18:19" ht="15">
      <c r="R1369" s="1"/>
      <c r="S1369" s="1"/>
    </row>
    <row r="1370" spans="18:19" ht="15">
      <c r="R1370" s="1"/>
      <c r="S1370" s="1"/>
    </row>
    <row r="1371" spans="18:19" ht="15">
      <c r="R1371" s="1"/>
      <c r="S1371" s="1"/>
    </row>
    <row r="1372" spans="18:19" ht="15">
      <c r="R1372" s="1"/>
      <c r="S1372" s="1"/>
    </row>
    <row r="1373" spans="18:19" ht="15">
      <c r="R1373" s="1"/>
      <c r="S1373" s="1"/>
    </row>
    <row r="1374" spans="18:19" ht="15">
      <c r="R1374" s="1"/>
      <c r="S1374" s="1"/>
    </row>
    <row r="1375" spans="18:19" ht="15">
      <c r="R1375" s="1"/>
      <c r="S1375" s="1"/>
    </row>
    <row r="1376" spans="18:19" ht="15">
      <c r="R1376" s="1"/>
      <c r="S1376" s="1"/>
    </row>
    <row r="1377" spans="18:19" ht="15">
      <c r="R1377" s="1"/>
      <c r="S1377" s="1"/>
    </row>
    <row r="1378" spans="18:19" ht="15">
      <c r="R1378" s="1"/>
      <c r="S1378" s="1"/>
    </row>
    <row r="1379" spans="18:19" ht="15">
      <c r="R1379" s="1"/>
      <c r="S1379" s="1"/>
    </row>
    <row r="1380" spans="18:19" ht="15">
      <c r="R1380" s="1"/>
      <c r="S1380" s="1"/>
    </row>
    <row r="1381" spans="18:19" ht="15">
      <c r="R1381" s="1"/>
      <c r="S1381" s="1"/>
    </row>
    <row r="1382" spans="18:19" ht="15">
      <c r="R1382" s="1"/>
      <c r="S1382" s="1"/>
    </row>
    <row r="1383" spans="18:19" ht="15">
      <c r="R1383" s="1"/>
      <c r="S1383" s="1"/>
    </row>
    <row r="1384" spans="18:19" ht="15">
      <c r="R1384" s="1"/>
      <c r="S1384" s="1"/>
    </row>
    <row r="1385" spans="18:19" ht="15">
      <c r="R1385" s="1"/>
      <c r="S1385" s="1"/>
    </row>
    <row r="1386" spans="18:19" ht="15">
      <c r="R1386" s="1"/>
      <c r="S1386" s="1"/>
    </row>
    <row r="1387" spans="18:19" ht="15">
      <c r="R1387" s="1"/>
      <c r="S1387" s="1"/>
    </row>
    <row r="1388" spans="18:19" ht="15">
      <c r="R1388" s="1"/>
      <c r="S1388" s="1"/>
    </row>
    <row r="1389" spans="18:19" ht="15">
      <c r="R1389" s="1"/>
      <c r="S1389" s="1"/>
    </row>
    <row r="1390" spans="18:19" ht="15">
      <c r="R1390" s="1"/>
      <c r="S1390" s="1"/>
    </row>
    <row r="1391" spans="18:19" ht="15">
      <c r="R1391" s="1"/>
      <c r="S1391" s="1"/>
    </row>
    <row r="1392" spans="18:19" ht="15">
      <c r="R1392" s="1"/>
      <c r="S1392" s="1"/>
    </row>
    <row r="1393" spans="18:19" ht="15">
      <c r="R1393" s="1"/>
      <c r="S1393" s="1"/>
    </row>
    <row r="1394" spans="18:19" ht="15">
      <c r="R1394" s="1"/>
      <c r="S1394" s="1"/>
    </row>
    <row r="1395" spans="18:19" ht="15">
      <c r="R1395" s="1"/>
      <c r="S1395" s="1"/>
    </row>
    <row r="1396" spans="18:19" ht="15">
      <c r="R1396" s="1"/>
      <c r="S1396" s="1"/>
    </row>
    <row r="1397" spans="18:19" ht="15">
      <c r="R1397" s="1"/>
      <c r="S1397" s="1"/>
    </row>
    <row r="1398" spans="18:19" ht="15">
      <c r="R1398" s="1"/>
      <c r="S1398" s="1"/>
    </row>
    <row r="1399" spans="18:19" ht="15">
      <c r="R1399" s="1"/>
      <c r="S1399" s="1"/>
    </row>
    <row r="1400" spans="18:19" ht="15">
      <c r="R1400" s="1"/>
      <c r="S1400" s="1"/>
    </row>
    <row r="1401" spans="18:19" ht="15">
      <c r="R1401" s="1"/>
      <c r="S1401" s="1"/>
    </row>
    <row r="1402" spans="18:19" ht="15">
      <c r="R1402" s="1"/>
      <c r="S1402" s="1"/>
    </row>
    <row r="1403" spans="18:19" ht="15">
      <c r="R1403" s="1"/>
      <c r="S1403" s="1"/>
    </row>
    <row r="1404" spans="18:19" ht="15">
      <c r="R1404" s="1"/>
      <c r="S1404" s="1"/>
    </row>
    <row r="1405" spans="18:19" ht="15">
      <c r="R1405" s="1"/>
      <c r="S1405" s="1"/>
    </row>
    <row r="1406" spans="18:19" ht="15">
      <c r="R1406" s="1"/>
      <c r="S1406" s="1"/>
    </row>
    <row r="1407" spans="18:19" ht="15">
      <c r="R1407" s="1"/>
      <c r="S1407" s="1"/>
    </row>
    <row r="1408" spans="18:19" ht="15">
      <c r="R1408" s="1"/>
      <c r="S1408" s="1"/>
    </row>
    <row r="1409" spans="18:19" ht="15">
      <c r="R1409" s="1"/>
      <c r="S1409" s="1"/>
    </row>
    <row r="1410" spans="18:19" ht="15">
      <c r="R1410" s="1"/>
      <c r="S1410" s="1"/>
    </row>
    <row r="1411" spans="18:19" ht="15">
      <c r="R1411" s="1"/>
      <c r="S1411" s="1"/>
    </row>
    <row r="1412" spans="18:19" ht="15">
      <c r="R1412" s="1"/>
      <c r="S1412" s="1"/>
    </row>
    <row r="1413" spans="18:19" ht="15">
      <c r="R1413" s="1"/>
      <c r="S1413" s="1"/>
    </row>
    <row r="1414" spans="18:19" ht="15">
      <c r="R1414" s="1"/>
      <c r="S1414" s="1"/>
    </row>
    <row r="1415" spans="18:19" ht="15">
      <c r="R1415" s="1"/>
      <c r="S1415" s="1"/>
    </row>
    <row r="1416" spans="18:19" ht="15">
      <c r="R1416" s="1"/>
      <c r="S1416" s="1"/>
    </row>
    <row r="1417" spans="18:19" ht="15">
      <c r="R1417" s="1"/>
      <c r="S1417" s="1"/>
    </row>
    <row r="1418" spans="18:19" ht="15">
      <c r="R1418" s="1"/>
      <c r="S1418" s="1"/>
    </row>
    <row r="1419" spans="18:19" ht="15">
      <c r="R1419" s="1"/>
      <c r="S1419" s="1"/>
    </row>
    <row r="1420" spans="18:19" ht="15">
      <c r="R1420" s="1"/>
      <c r="S1420" s="1"/>
    </row>
    <row r="1421" spans="18:19" ht="15">
      <c r="R1421" s="1"/>
      <c r="S1421" s="1"/>
    </row>
    <row r="1422" spans="18:19" ht="15">
      <c r="R1422" s="1"/>
      <c r="S1422" s="1"/>
    </row>
    <row r="1423" spans="18:19" ht="15">
      <c r="R1423" s="1"/>
      <c r="S1423" s="1"/>
    </row>
    <row r="1424" spans="18:19" ht="15">
      <c r="R1424" s="1"/>
      <c r="S1424" s="1"/>
    </row>
    <row r="1425" spans="18:19" ht="15">
      <c r="R1425" s="1"/>
      <c r="S1425" s="1"/>
    </row>
    <row r="1426" spans="18:19" ht="15">
      <c r="R1426" s="1"/>
      <c r="S1426" s="1"/>
    </row>
    <row r="1427" spans="18:19" ht="15">
      <c r="R1427" s="1"/>
      <c r="S1427" s="1"/>
    </row>
    <row r="1428" spans="18:19" ht="15">
      <c r="R1428" s="1"/>
      <c r="S1428" s="1"/>
    </row>
    <row r="1429" spans="18:19" ht="15">
      <c r="R1429" s="1"/>
      <c r="S1429" s="1"/>
    </row>
    <row r="1430" spans="18:19" ht="15">
      <c r="R1430" s="1"/>
      <c r="S1430" s="1"/>
    </row>
    <row r="1431" spans="18:19" ht="15">
      <c r="R1431" s="1"/>
      <c r="S1431" s="1"/>
    </row>
    <row r="1432" spans="18:19" ht="15">
      <c r="R1432" s="1"/>
      <c r="S1432" s="1"/>
    </row>
    <row r="1433" spans="18:19" ht="15">
      <c r="R1433" s="1"/>
      <c r="S1433" s="1"/>
    </row>
    <row r="1434" spans="18:19" ht="15">
      <c r="R1434" s="1"/>
      <c r="S1434" s="1"/>
    </row>
    <row r="1435" spans="18:19" ht="15">
      <c r="R1435" s="1"/>
      <c r="S1435" s="1"/>
    </row>
    <row r="1436" spans="18:19" ht="15">
      <c r="R1436" s="1"/>
      <c r="S1436" s="1"/>
    </row>
    <row r="1437" spans="18:19" ht="15">
      <c r="R1437" s="1"/>
      <c r="S1437" s="1"/>
    </row>
    <row r="1438" spans="18:19" ht="15">
      <c r="R1438" s="1"/>
      <c r="S1438" s="1"/>
    </row>
    <row r="1439" spans="18:19" ht="15">
      <c r="R1439" s="1"/>
      <c r="S1439" s="1"/>
    </row>
    <row r="1440" spans="18:19" ht="15">
      <c r="R1440" s="1"/>
      <c r="S1440" s="1"/>
    </row>
    <row r="1441" spans="18:19" ht="15">
      <c r="R1441" s="1"/>
      <c r="S1441" s="1"/>
    </row>
    <row r="1442" spans="18:19" ht="15">
      <c r="R1442" s="1"/>
      <c r="S1442" s="1"/>
    </row>
    <row r="1443" spans="18:19" ht="15">
      <c r="R1443" s="1"/>
      <c r="S1443" s="1"/>
    </row>
    <row r="1444" spans="18:19" ht="15">
      <c r="R1444" s="1"/>
      <c r="S1444" s="1"/>
    </row>
    <row r="1445" spans="18:19" ht="15">
      <c r="R1445" s="1"/>
      <c r="S1445" s="1"/>
    </row>
    <row r="1446" spans="18:19" ht="15">
      <c r="R1446" s="1"/>
      <c r="S1446" s="1"/>
    </row>
    <row r="1447" spans="18:19" ht="15">
      <c r="R1447" s="1"/>
      <c r="S1447" s="1"/>
    </row>
    <row r="1448" spans="18:19" ht="15">
      <c r="R1448" s="1"/>
      <c r="S1448" s="1"/>
    </row>
    <row r="1449" spans="18:19" ht="15">
      <c r="R1449" s="1"/>
      <c r="S1449" s="1"/>
    </row>
    <row r="1450" spans="18:19" ht="15">
      <c r="R1450" s="1"/>
      <c r="S1450" s="1"/>
    </row>
    <row r="1451" spans="18:19" ht="15">
      <c r="R1451" s="1"/>
      <c r="S1451" s="1"/>
    </row>
    <row r="1452" spans="18:19" ht="15">
      <c r="R1452" s="1"/>
      <c r="S1452" s="1"/>
    </row>
    <row r="1453" spans="18:19" ht="15">
      <c r="R1453" s="1"/>
      <c r="S1453" s="1"/>
    </row>
    <row r="1454" spans="18:19" ht="15">
      <c r="R1454" s="1"/>
      <c r="S1454" s="1"/>
    </row>
    <row r="1455" spans="18:19" ht="15">
      <c r="R1455" s="1"/>
      <c r="S1455" s="1"/>
    </row>
    <row r="1456" spans="18:19" ht="15">
      <c r="R1456" s="1"/>
      <c r="S1456" s="1"/>
    </row>
    <row r="1457" spans="18:19" ht="15">
      <c r="R1457" s="1"/>
      <c r="S1457" s="1"/>
    </row>
    <row r="1458" spans="18:19" ht="15">
      <c r="R1458" s="1"/>
      <c r="S1458" s="1"/>
    </row>
    <row r="1459" spans="18:19" ht="15">
      <c r="R1459" s="1"/>
      <c r="S1459" s="1"/>
    </row>
    <row r="1460" spans="18:19" ht="15">
      <c r="R1460" s="1"/>
      <c r="S1460" s="1"/>
    </row>
    <row r="1461" spans="18:19" ht="15">
      <c r="R1461" s="1"/>
      <c r="S1461" s="1"/>
    </row>
    <row r="1462" spans="18:19" ht="15">
      <c r="R1462" s="1"/>
      <c r="S1462" s="1"/>
    </row>
    <row r="1463" spans="18:19" ht="15">
      <c r="R1463" s="1"/>
      <c r="S1463" s="1"/>
    </row>
    <row r="1464" spans="18:19" ht="15">
      <c r="R1464" s="1"/>
      <c r="S1464" s="1"/>
    </row>
    <row r="1465" spans="18:19" ht="15">
      <c r="R1465" s="1"/>
      <c r="S1465" s="1"/>
    </row>
    <row r="1466" spans="18:19" ht="15">
      <c r="R1466" s="1"/>
      <c r="S1466" s="1"/>
    </row>
    <row r="1467" spans="18:19" ht="15">
      <c r="R1467" s="1"/>
      <c r="S1467" s="1"/>
    </row>
    <row r="1468" spans="18:19" ht="15">
      <c r="R1468" s="1"/>
      <c r="S1468" s="1"/>
    </row>
    <row r="1469" spans="18:19" ht="15">
      <c r="R1469" s="1"/>
      <c r="S1469" s="1"/>
    </row>
    <row r="1470" spans="18:19" ht="15">
      <c r="R1470" s="1"/>
      <c r="S1470" s="1"/>
    </row>
    <row r="1471" spans="18:19" ht="15">
      <c r="R1471" s="1"/>
      <c r="S1471" s="1"/>
    </row>
    <row r="1472" spans="18:19" ht="15">
      <c r="R1472" s="1"/>
      <c r="S1472" s="1"/>
    </row>
    <row r="1473" spans="18:19" ht="15">
      <c r="R1473" s="1"/>
      <c r="S1473" s="1"/>
    </row>
    <row r="1474" spans="18:19" ht="15">
      <c r="R1474" s="1"/>
      <c r="S1474" s="1"/>
    </row>
    <row r="1475" spans="18:19" ht="15">
      <c r="R1475" s="1"/>
      <c r="S1475" s="1"/>
    </row>
    <row r="1476" spans="18:19" ht="15">
      <c r="R1476" s="1"/>
      <c r="S1476" s="1"/>
    </row>
    <row r="1477" spans="18:19" ht="15">
      <c r="R1477" s="1"/>
      <c r="S1477" s="1"/>
    </row>
    <row r="1478" spans="18:19" ht="15">
      <c r="R1478" s="1"/>
      <c r="S1478" s="1"/>
    </row>
    <row r="1479" spans="18:19" ht="15">
      <c r="R1479" s="1"/>
      <c r="S1479" s="1"/>
    </row>
    <row r="1480" spans="18:19" ht="15">
      <c r="R1480" s="1"/>
      <c r="S1480" s="1"/>
    </row>
    <row r="1481" spans="18:19" ht="15">
      <c r="R1481" s="1"/>
      <c r="S1481" s="1"/>
    </row>
    <row r="1482" spans="18:19" ht="15">
      <c r="R1482" s="1"/>
      <c r="S1482" s="1"/>
    </row>
    <row r="1483" spans="18:19" ht="15">
      <c r="R1483" s="1"/>
      <c r="S1483" s="1"/>
    </row>
    <row r="1484" spans="18:19" ht="15">
      <c r="R1484" s="1"/>
      <c r="S1484" s="1"/>
    </row>
    <row r="1485" spans="18:19" ht="15">
      <c r="R1485" s="1"/>
      <c r="S1485" s="1"/>
    </row>
    <row r="1486" spans="18:19" ht="15">
      <c r="R1486" s="1"/>
      <c r="S1486" s="1"/>
    </row>
    <row r="1487" spans="18:19" ht="15">
      <c r="R1487" s="1"/>
      <c r="S1487" s="1"/>
    </row>
    <row r="1488" spans="18:19" ht="15">
      <c r="R1488" s="1"/>
      <c r="S1488" s="1"/>
    </row>
    <row r="1489" spans="18:19" ht="15">
      <c r="R1489" s="1"/>
      <c r="S1489" s="1"/>
    </row>
    <row r="1490" spans="18:19" ht="15">
      <c r="R1490" s="1"/>
      <c r="S1490" s="1"/>
    </row>
    <row r="1491" spans="18:19" ht="15">
      <c r="R1491" s="1"/>
      <c r="S1491" s="1"/>
    </row>
    <row r="1492" spans="18:19" ht="15">
      <c r="R1492" s="1"/>
      <c r="S1492" s="1"/>
    </row>
    <row r="1493" spans="18:19" ht="15">
      <c r="R1493" s="1"/>
      <c r="S1493" s="1"/>
    </row>
    <row r="1494" spans="18:19" ht="15">
      <c r="R1494" s="1"/>
      <c r="S1494" s="1"/>
    </row>
    <row r="1495" spans="18:19" ht="15">
      <c r="R1495" s="1"/>
      <c r="S1495" s="1"/>
    </row>
    <row r="1496" spans="18:19" ht="15">
      <c r="R1496" s="1"/>
      <c r="S1496" s="1"/>
    </row>
    <row r="1497" spans="18:19" ht="15">
      <c r="R1497" s="1"/>
      <c r="S1497" s="1"/>
    </row>
    <row r="1498" spans="18:19" ht="15">
      <c r="R1498" s="1"/>
      <c r="S1498" s="1"/>
    </row>
    <row r="1499" spans="18:19" ht="15">
      <c r="R1499" s="1"/>
      <c r="S1499" s="1"/>
    </row>
    <row r="1500" spans="18:19" ht="15">
      <c r="R1500" s="1"/>
      <c r="S1500" s="1"/>
    </row>
    <row r="1501" spans="18:19" ht="15">
      <c r="R1501" s="1"/>
      <c r="S1501" s="1"/>
    </row>
    <row r="1502" spans="18:19" ht="15">
      <c r="R1502" s="1"/>
      <c r="S1502" s="1"/>
    </row>
    <row r="1503" spans="18:19" ht="15">
      <c r="R1503" s="1"/>
      <c r="S1503" s="1"/>
    </row>
    <row r="1504" spans="18:19" ht="15">
      <c r="R1504" s="1"/>
      <c r="S1504" s="1"/>
    </row>
    <row r="1505" spans="18:19" ht="15">
      <c r="R1505" s="1"/>
      <c r="S1505" s="1"/>
    </row>
    <row r="1506" spans="18:19" ht="15">
      <c r="R1506" s="1"/>
      <c r="S1506" s="1"/>
    </row>
    <row r="1507" spans="18:19" ht="15">
      <c r="R1507" s="1"/>
      <c r="S1507" s="1"/>
    </row>
    <row r="1508" spans="18:19" ht="15">
      <c r="R1508" s="1"/>
      <c r="S1508" s="1"/>
    </row>
    <row r="1509" spans="18:19" ht="15">
      <c r="R1509" s="1"/>
      <c r="S1509" s="1"/>
    </row>
    <row r="1510" spans="18:19" ht="15">
      <c r="R1510" s="1"/>
      <c r="S1510" s="1"/>
    </row>
    <row r="1511" spans="18:19" ht="15">
      <c r="R1511" s="1"/>
      <c r="S1511" s="1"/>
    </row>
    <row r="1512" spans="18:19" ht="15">
      <c r="R1512" s="1"/>
      <c r="S1512" s="1"/>
    </row>
    <row r="1513" spans="18:19" ht="15">
      <c r="R1513" s="1"/>
      <c r="S1513" s="1"/>
    </row>
    <row r="1514" spans="18:19" ht="15">
      <c r="R1514" s="1"/>
      <c r="S1514" s="1"/>
    </row>
    <row r="1515" spans="18:19" ht="15">
      <c r="R1515" s="1"/>
      <c r="S1515" s="1"/>
    </row>
    <row r="1516" spans="18:19" ht="15">
      <c r="R1516" s="1"/>
      <c r="S1516" s="1"/>
    </row>
    <row r="1517" spans="18:19" ht="15">
      <c r="R1517" s="1"/>
      <c r="S1517" s="1"/>
    </row>
    <row r="1518" spans="18:19" ht="15">
      <c r="R1518" s="1"/>
      <c r="S1518" s="1"/>
    </row>
    <row r="1519" spans="18:19" ht="15">
      <c r="R1519" s="1"/>
      <c r="S1519" s="1"/>
    </row>
    <row r="1520" spans="18:19" ht="15">
      <c r="R1520" s="1"/>
      <c r="S1520" s="1"/>
    </row>
    <row r="1521" spans="18:19" ht="15">
      <c r="R1521" s="1"/>
      <c r="S1521" s="1"/>
    </row>
    <row r="1522" spans="18:19" ht="15">
      <c r="R1522" s="1"/>
      <c r="S1522" s="1"/>
    </row>
    <row r="1523" spans="18:19" ht="15">
      <c r="R1523" s="1"/>
      <c r="S1523" s="1"/>
    </row>
    <row r="1524" spans="18:19" ht="15">
      <c r="R1524" s="1"/>
      <c r="S1524" s="1"/>
    </row>
    <row r="1525" spans="18:19" ht="15">
      <c r="R1525" s="1"/>
      <c r="S1525" s="1"/>
    </row>
    <row r="1526" spans="18:19" ht="15">
      <c r="R1526" s="1"/>
      <c r="S1526" s="1"/>
    </row>
    <row r="1527" spans="18:19" ht="15">
      <c r="R1527" s="1"/>
      <c r="S1527" s="1"/>
    </row>
    <row r="1528" spans="18:19" ht="15">
      <c r="R1528" s="1"/>
      <c r="S1528" s="1"/>
    </row>
    <row r="1529" spans="18:19" ht="15">
      <c r="R1529" s="1"/>
      <c r="S1529" s="1"/>
    </row>
    <row r="1530" spans="18:19" ht="15">
      <c r="R1530" s="1"/>
      <c r="S1530" s="1"/>
    </row>
    <row r="1531" spans="18:19" ht="15">
      <c r="R1531" s="1"/>
      <c r="S1531" s="1"/>
    </row>
    <row r="1532" spans="18:19" ht="15">
      <c r="R1532" s="1"/>
      <c r="S1532" s="1"/>
    </row>
    <row r="1533" spans="18:19" ht="15">
      <c r="R1533" s="1"/>
      <c r="S1533" s="1"/>
    </row>
    <row r="1534" spans="18:19" ht="15">
      <c r="R1534" s="1"/>
      <c r="S1534" s="1"/>
    </row>
    <row r="1535" spans="18:19" ht="15">
      <c r="R1535" s="1"/>
      <c r="S1535" s="1"/>
    </row>
    <row r="1536" spans="18:19" ht="15">
      <c r="R1536" s="1"/>
      <c r="S1536" s="1"/>
    </row>
    <row r="1537" spans="18:19" ht="15">
      <c r="R1537" s="1"/>
      <c r="S1537" s="1"/>
    </row>
    <row r="1538" spans="18:19" ht="15">
      <c r="R1538" s="1"/>
      <c r="S1538" s="1"/>
    </row>
    <row r="1539" spans="18:19" ht="15">
      <c r="R1539" s="1"/>
      <c r="S1539" s="1"/>
    </row>
    <row r="1540" spans="18:19" ht="15">
      <c r="R1540" s="1"/>
      <c r="S1540" s="1"/>
    </row>
    <row r="1541" spans="18:19" ht="15">
      <c r="R1541" s="1"/>
      <c r="S1541" s="1"/>
    </row>
    <row r="1542" spans="18:19" ht="15">
      <c r="R1542" s="1"/>
      <c r="S1542" s="1"/>
    </row>
    <row r="1543" spans="18:19" ht="15">
      <c r="R1543" s="1"/>
      <c r="S1543" s="1"/>
    </row>
    <row r="1544" spans="18:19" ht="15">
      <c r="R1544" s="1"/>
      <c r="S1544" s="1"/>
    </row>
    <row r="1545" spans="18:19" ht="15">
      <c r="R1545" s="1"/>
      <c r="S1545" s="1"/>
    </row>
    <row r="1546" spans="18:19" ht="15">
      <c r="R1546" s="1"/>
      <c r="S1546" s="1"/>
    </row>
    <row r="1547" spans="18:19" ht="15">
      <c r="R1547" s="1"/>
      <c r="S1547" s="1"/>
    </row>
    <row r="1548" spans="18:19" ht="15">
      <c r="R1548" s="1"/>
      <c r="S1548" s="1"/>
    </row>
    <row r="1549" spans="18:19" ht="15">
      <c r="R1549" s="1"/>
      <c r="S1549" s="1"/>
    </row>
    <row r="1550" spans="18:19" ht="15">
      <c r="R1550" s="1"/>
      <c r="S1550" s="1"/>
    </row>
    <row r="1551" spans="18:19" ht="15">
      <c r="R1551" s="1"/>
      <c r="S1551" s="1"/>
    </row>
    <row r="1552" spans="18:19" ht="15">
      <c r="R1552" s="1"/>
      <c r="S1552" s="1"/>
    </row>
    <row r="1553" spans="18:19" ht="15">
      <c r="R1553" s="1"/>
      <c r="S1553" s="1"/>
    </row>
    <row r="1554" spans="18:19" ht="15">
      <c r="R1554" s="1"/>
      <c r="S1554" s="1"/>
    </row>
    <row r="1555" spans="18:19" ht="15">
      <c r="R1555" s="1"/>
      <c r="S1555" s="1"/>
    </row>
    <row r="1556" spans="18:19" ht="15">
      <c r="R1556" s="1"/>
      <c r="S1556" s="1"/>
    </row>
    <row r="1557" spans="18:19" ht="15">
      <c r="R1557" s="1"/>
      <c r="S1557" s="1"/>
    </row>
    <row r="1558" spans="18:19" ht="15">
      <c r="R1558" s="1"/>
      <c r="S1558" s="1"/>
    </row>
    <row r="1559" spans="18:19" ht="15">
      <c r="R1559" s="1"/>
      <c r="S1559" s="1"/>
    </row>
    <row r="1560" spans="18:19" ht="15">
      <c r="R1560" s="1"/>
      <c r="S1560" s="1"/>
    </row>
    <row r="1561" spans="18:19" ht="15">
      <c r="R1561" s="1"/>
      <c r="S1561" s="1"/>
    </row>
    <row r="1562" spans="18:19" ht="15">
      <c r="R1562" s="1"/>
      <c r="S1562" s="1"/>
    </row>
    <row r="1563" spans="18:19" ht="15">
      <c r="R1563" s="1"/>
      <c r="S1563" s="1"/>
    </row>
    <row r="1564" spans="18:19" ht="15">
      <c r="R1564" s="1"/>
      <c r="S1564" s="1"/>
    </row>
    <row r="1565" spans="18:19" ht="15">
      <c r="R1565" s="1"/>
      <c r="S1565" s="1"/>
    </row>
    <row r="1566" spans="18:19" ht="15">
      <c r="R1566" s="1"/>
      <c r="S1566" s="1"/>
    </row>
    <row r="1567" spans="18:19" ht="15">
      <c r="R1567" s="1"/>
      <c r="S1567" s="1"/>
    </row>
    <row r="1568" spans="18:19" ht="15">
      <c r="R1568" s="1"/>
      <c r="S1568" s="1"/>
    </row>
    <row r="1569" spans="18:19" ht="15">
      <c r="R1569" s="1"/>
      <c r="S1569" s="1"/>
    </row>
    <row r="1570" spans="18:19" ht="15">
      <c r="R1570" s="1"/>
      <c r="S1570" s="1"/>
    </row>
    <row r="1571" spans="18:19" ht="15">
      <c r="R1571" s="1"/>
      <c r="S1571" s="1"/>
    </row>
    <row r="1572" spans="18:19" ht="15">
      <c r="R1572" s="1"/>
      <c r="S1572" s="1"/>
    </row>
    <row r="1573" spans="18:19" ht="15">
      <c r="R1573" s="1"/>
      <c r="S1573" s="1"/>
    </row>
    <row r="1574" spans="18:19" ht="15">
      <c r="R1574" s="1"/>
      <c r="S1574" s="1"/>
    </row>
    <row r="1575" spans="18:19" ht="15">
      <c r="R1575" s="1"/>
      <c r="S1575" s="1"/>
    </row>
    <row r="1576" spans="18:19" ht="15">
      <c r="R1576" s="1"/>
      <c r="S1576" s="1"/>
    </row>
    <row r="1577" spans="18:19" ht="15">
      <c r="R1577" s="1"/>
      <c r="S1577" s="1"/>
    </row>
    <row r="1578" spans="18:19" ht="15">
      <c r="R1578" s="1"/>
      <c r="S1578" s="1"/>
    </row>
    <row r="1579" spans="18:19" ht="15">
      <c r="R1579" s="1"/>
      <c r="S1579" s="1"/>
    </row>
    <row r="1580" spans="18:19" ht="15">
      <c r="R1580" s="1"/>
      <c r="S1580" s="1"/>
    </row>
    <row r="1581" spans="18:19" ht="15">
      <c r="R1581" s="1"/>
      <c r="S1581" s="1"/>
    </row>
    <row r="1582" spans="18:19" ht="15">
      <c r="R1582" s="1"/>
      <c r="S1582" s="1"/>
    </row>
    <row r="1583" spans="18:19" ht="15">
      <c r="R1583" s="1"/>
      <c r="S1583" s="1"/>
    </row>
    <row r="1584" spans="18:19" ht="15">
      <c r="R1584" s="1"/>
      <c r="S1584" s="1"/>
    </row>
    <row r="1585" spans="18:19" ht="15">
      <c r="R1585" s="1"/>
      <c r="S1585" s="1"/>
    </row>
    <row r="1586" spans="18:19" ht="15">
      <c r="R1586" s="1"/>
      <c r="S1586" s="1"/>
    </row>
    <row r="1587" spans="18:19" ht="15">
      <c r="R1587" s="1"/>
      <c r="S1587" s="1"/>
    </row>
    <row r="1588" spans="18:19" ht="15">
      <c r="R1588" s="1"/>
      <c r="S1588" s="1"/>
    </row>
    <row r="1589" spans="18:19" ht="15">
      <c r="R1589" s="1"/>
      <c r="S1589" s="1"/>
    </row>
    <row r="1590" spans="18:19" ht="15">
      <c r="R1590" s="1"/>
      <c r="S1590" s="1"/>
    </row>
    <row r="1591" spans="18:19" ht="15">
      <c r="R1591" s="1"/>
      <c r="S1591" s="1"/>
    </row>
    <row r="1592" spans="18:19" ht="15">
      <c r="R1592" s="1"/>
      <c r="S1592" s="1"/>
    </row>
    <row r="1593" spans="18:19" ht="15">
      <c r="R1593" s="1"/>
      <c r="S1593" s="1"/>
    </row>
    <row r="1594" spans="18:19" ht="15">
      <c r="R1594" s="1"/>
      <c r="S1594" s="1"/>
    </row>
    <row r="1595" spans="18:19" ht="15">
      <c r="R1595" s="1"/>
      <c r="S1595" s="1"/>
    </row>
    <row r="1596" spans="18:19" ht="15">
      <c r="R1596" s="1"/>
      <c r="S1596" s="1"/>
    </row>
    <row r="1597" spans="18:19" ht="15">
      <c r="R1597" s="1"/>
      <c r="S1597" s="1"/>
    </row>
    <row r="1598" spans="18:19" ht="15">
      <c r="R1598" s="1"/>
      <c r="S1598" s="1"/>
    </row>
    <row r="1599" spans="18:19" ht="15">
      <c r="R1599" s="1"/>
      <c r="S1599" s="1"/>
    </row>
    <row r="1600" spans="18:19" ht="15">
      <c r="R1600" s="1"/>
      <c r="S1600" s="1"/>
    </row>
    <row r="1601" spans="18:19" ht="15">
      <c r="R1601" s="1"/>
      <c r="S1601" s="1"/>
    </row>
    <row r="1602" spans="18:19" ht="15">
      <c r="R1602" s="1"/>
      <c r="S1602" s="1"/>
    </row>
    <row r="1603" spans="18:19" ht="15">
      <c r="R1603" s="1"/>
      <c r="S1603" s="1"/>
    </row>
    <row r="1604" spans="18:19" ht="15">
      <c r="R1604" s="1"/>
      <c r="S1604" s="1"/>
    </row>
    <row r="1605" spans="18:19" ht="15">
      <c r="R1605" s="1"/>
      <c r="S1605" s="1"/>
    </row>
    <row r="1606" spans="18:19" ht="15">
      <c r="R1606" s="1"/>
      <c r="S1606" s="1"/>
    </row>
    <row r="1607" spans="18:19" ht="15">
      <c r="R1607" s="1"/>
      <c r="S1607" s="1"/>
    </row>
    <row r="1608" spans="18:19" ht="15">
      <c r="R1608" s="1"/>
      <c r="S1608" s="1"/>
    </row>
    <row r="1609" spans="18:19" ht="15">
      <c r="R1609" s="1"/>
      <c r="S1609" s="1"/>
    </row>
    <row r="1610" spans="18:19" ht="15">
      <c r="R1610" s="1"/>
      <c r="S1610" s="1"/>
    </row>
    <row r="1611" spans="18:19" ht="15">
      <c r="R1611" s="1"/>
      <c r="S1611" s="1"/>
    </row>
    <row r="1612" spans="18:19" ht="15">
      <c r="R1612" s="1"/>
      <c r="S1612" s="1"/>
    </row>
    <row r="1613" spans="18:19" ht="15">
      <c r="R1613" s="1"/>
      <c r="S1613" s="1"/>
    </row>
    <row r="1614" spans="18:19" ht="15">
      <c r="R1614" s="1"/>
      <c r="S1614" s="1"/>
    </row>
    <row r="1615" spans="18:19" ht="15">
      <c r="R1615" s="1"/>
      <c r="S1615" s="1"/>
    </row>
    <row r="1616" spans="18:19" ht="15">
      <c r="R1616" s="1"/>
      <c r="S1616" s="1"/>
    </row>
    <row r="1617" spans="18:19" ht="15">
      <c r="R1617" s="1"/>
      <c r="S1617" s="1"/>
    </row>
    <row r="1618" spans="18:19" ht="15">
      <c r="R1618" s="1"/>
      <c r="S1618" s="1"/>
    </row>
    <row r="1619" spans="18:19" ht="15">
      <c r="R1619" s="1"/>
      <c r="S1619" s="1"/>
    </row>
    <row r="1620" spans="18:19" ht="15">
      <c r="R1620" s="1"/>
      <c r="S1620" s="1"/>
    </row>
    <row r="1621" spans="18:19" ht="15">
      <c r="R1621" s="1"/>
      <c r="S1621" s="1"/>
    </row>
    <row r="1622" spans="18:19" ht="15">
      <c r="R1622" s="1"/>
      <c r="S1622" s="1"/>
    </row>
    <row r="1623" spans="18:19" ht="15">
      <c r="R1623" s="1"/>
      <c r="S1623" s="1"/>
    </row>
    <row r="1624" spans="18:19" ht="15">
      <c r="R1624" s="1"/>
      <c r="S1624" s="1"/>
    </row>
    <row r="1625" spans="18:19" ht="15">
      <c r="R1625" s="1"/>
      <c r="S1625" s="1"/>
    </row>
    <row r="1626" spans="18:19" ht="15">
      <c r="R1626" s="1"/>
      <c r="S1626" s="1"/>
    </row>
    <row r="1627" spans="18:19" ht="15">
      <c r="R1627" s="1"/>
      <c r="S1627" s="1"/>
    </row>
    <row r="1628" spans="18:19" ht="15">
      <c r="R1628" s="1"/>
      <c r="S1628" s="1"/>
    </row>
    <row r="1629" spans="18:19" ht="15">
      <c r="R1629" s="1"/>
      <c r="S1629" s="1"/>
    </row>
    <row r="1630" spans="18:19" ht="15">
      <c r="R1630" s="1"/>
      <c r="S1630" s="1"/>
    </row>
    <row r="1631" spans="18:19" ht="15">
      <c r="R1631" s="1"/>
      <c r="S1631" s="1"/>
    </row>
    <row r="1632" spans="18:19" ht="15">
      <c r="R1632" s="1"/>
      <c r="S1632" s="1"/>
    </row>
    <row r="1633" spans="18:19" ht="15">
      <c r="R1633" s="1"/>
      <c r="S1633" s="1"/>
    </row>
    <row r="1634" spans="18:19" ht="15">
      <c r="R1634" s="1"/>
      <c r="S1634" s="1"/>
    </row>
    <row r="1635" spans="18:19" ht="15">
      <c r="R1635" s="1"/>
      <c r="S1635" s="1"/>
    </row>
    <row r="1636" spans="18:19" ht="15">
      <c r="R1636" s="1"/>
      <c r="S1636" s="1"/>
    </row>
    <row r="1637" spans="18:19" ht="15">
      <c r="R1637" s="1"/>
      <c r="S1637" s="1"/>
    </row>
    <row r="1638" spans="18:19" ht="15">
      <c r="R1638" s="1"/>
      <c r="S1638" s="1"/>
    </row>
    <row r="1639" spans="18:19" ht="15">
      <c r="R1639" s="1"/>
      <c r="S1639" s="1"/>
    </row>
    <row r="1640" spans="18:19" ht="15">
      <c r="R1640" s="1"/>
      <c r="S1640" s="1"/>
    </row>
    <row r="1641" spans="18:19" ht="15">
      <c r="R1641" s="1"/>
      <c r="S1641" s="1"/>
    </row>
    <row r="1642" spans="18:19" ht="15">
      <c r="R1642" s="1"/>
      <c r="S1642" s="1"/>
    </row>
    <row r="1643" spans="18:19" ht="15">
      <c r="R1643" s="1"/>
      <c r="S1643" s="1"/>
    </row>
    <row r="1644" spans="18:19" ht="15">
      <c r="R1644" s="1"/>
      <c r="S1644" s="1"/>
    </row>
    <row r="1645" spans="18:19" ht="15">
      <c r="R1645" s="1"/>
      <c r="S1645" s="1"/>
    </row>
    <row r="1646" spans="18:19" ht="15">
      <c r="R1646" s="1"/>
      <c r="S1646" s="1"/>
    </row>
    <row r="1647" spans="18:19" ht="15">
      <c r="R1647" s="1"/>
      <c r="S1647" s="1"/>
    </row>
    <row r="1648" spans="18:19" ht="15">
      <c r="R1648" s="1"/>
      <c r="S1648" s="1"/>
    </row>
    <row r="1649" spans="18:19" ht="15">
      <c r="R1649" s="1"/>
      <c r="S1649" s="1"/>
    </row>
    <row r="1650" spans="18:19" ht="15">
      <c r="R1650" s="1"/>
      <c r="S1650" s="1"/>
    </row>
    <row r="1651" spans="18:19" ht="15">
      <c r="R1651" s="1"/>
      <c r="S1651" s="1"/>
    </row>
    <row r="1652" spans="18:19" ht="15">
      <c r="R1652" s="1"/>
      <c r="S1652" s="1"/>
    </row>
    <row r="1653" spans="18:19" ht="15">
      <c r="R1653" s="1"/>
      <c r="S1653" s="1"/>
    </row>
    <row r="1654" spans="18:19" ht="15">
      <c r="R1654" s="1"/>
      <c r="S1654" s="1"/>
    </row>
    <row r="1655" spans="18:19" ht="15">
      <c r="R1655" s="1"/>
      <c r="S1655" s="1"/>
    </row>
    <row r="1656" spans="18:19" ht="15">
      <c r="R1656" s="1"/>
      <c r="S1656" s="1"/>
    </row>
    <row r="1657" spans="18:19" ht="15">
      <c r="R1657" s="1"/>
      <c r="S1657" s="1"/>
    </row>
    <row r="1658" spans="18:19" ht="15">
      <c r="R1658" s="1"/>
      <c r="S1658" s="1"/>
    </row>
    <row r="1659" spans="18:19" ht="15">
      <c r="R1659" s="1"/>
      <c r="S1659" s="1"/>
    </row>
    <row r="1660" spans="18:19" ht="15">
      <c r="R1660" s="1"/>
      <c r="S1660" s="1"/>
    </row>
    <row r="1661" spans="18:19" ht="15">
      <c r="R1661" s="1"/>
      <c r="S1661" s="1"/>
    </row>
    <row r="1662" spans="18:19" ht="15">
      <c r="R1662" s="1"/>
      <c r="S1662" s="1"/>
    </row>
    <row r="1663" spans="18:19" ht="15">
      <c r="R1663" s="1"/>
      <c r="S1663" s="1"/>
    </row>
    <row r="1664" spans="18:19" ht="15">
      <c r="R1664" s="1"/>
      <c r="S1664" s="1"/>
    </row>
    <row r="1665" spans="18:19" ht="15">
      <c r="R1665" s="1"/>
      <c r="S1665" s="1"/>
    </row>
    <row r="1666" spans="18:19" ht="15">
      <c r="R1666" s="1"/>
      <c r="S1666" s="1"/>
    </row>
    <row r="1667" spans="18:19" ht="15">
      <c r="R1667" s="1"/>
      <c r="S1667" s="1"/>
    </row>
    <row r="1668" spans="18:19" ht="15">
      <c r="R1668" s="1"/>
      <c r="S1668" s="1"/>
    </row>
    <row r="1669" spans="18:19" ht="15">
      <c r="R1669" s="1"/>
      <c r="S1669" s="1"/>
    </row>
    <row r="1670" spans="18:19" ht="15">
      <c r="R1670" s="1"/>
      <c r="S1670" s="1"/>
    </row>
    <row r="1671" spans="18:19" ht="15">
      <c r="R1671" s="1"/>
      <c r="S1671" s="1"/>
    </row>
    <row r="1672" spans="18:19" ht="15">
      <c r="R1672" s="1"/>
      <c r="S1672" s="1"/>
    </row>
    <row r="1673" spans="18:19" ht="15">
      <c r="R1673" s="1"/>
      <c r="S1673" s="1"/>
    </row>
    <row r="1674" spans="18:19" ht="15">
      <c r="R1674" s="1"/>
      <c r="S1674" s="1"/>
    </row>
    <row r="1675" spans="18:19" ht="15">
      <c r="R1675" s="1"/>
      <c r="S1675" s="1"/>
    </row>
    <row r="1676" spans="18:19" ht="15">
      <c r="R1676" s="1"/>
      <c r="S1676" s="1"/>
    </row>
    <row r="1677" spans="18:19" ht="15">
      <c r="R1677" s="1"/>
      <c r="S1677" s="1"/>
    </row>
    <row r="1678" spans="18:19" ht="15">
      <c r="R1678" s="1"/>
      <c r="S1678" s="1"/>
    </row>
    <row r="1679" spans="18:19" ht="15">
      <c r="R1679" s="1"/>
      <c r="S1679" s="1"/>
    </row>
    <row r="1680" spans="18:19" ht="15">
      <c r="R1680" s="1"/>
      <c r="S1680" s="1"/>
    </row>
    <row r="1681" spans="18:19" ht="15">
      <c r="R1681" s="1"/>
      <c r="S1681" s="1"/>
    </row>
    <row r="1682" spans="18:19" ht="15">
      <c r="R1682" s="1"/>
      <c r="S1682" s="1"/>
    </row>
    <row r="1683" spans="18:19" ht="15">
      <c r="R1683" s="1"/>
      <c r="S1683" s="1"/>
    </row>
    <row r="1684" spans="18:19" ht="15">
      <c r="R1684" s="1"/>
      <c r="S1684" s="1"/>
    </row>
    <row r="1685" spans="18:19" ht="15">
      <c r="R1685" s="1"/>
      <c r="S1685" s="1"/>
    </row>
    <row r="1686" spans="18:19" ht="15">
      <c r="R1686" s="1"/>
      <c r="S1686" s="1"/>
    </row>
    <row r="1687" spans="18:19" ht="15">
      <c r="R1687" s="1"/>
      <c r="S1687" s="1"/>
    </row>
    <row r="1688" spans="18:19" ht="15">
      <c r="R1688" s="1"/>
      <c r="S1688" s="1"/>
    </row>
    <row r="1689" spans="18:19" ht="15">
      <c r="R1689" s="1"/>
      <c r="S1689" s="1"/>
    </row>
    <row r="1690" spans="18:19" ht="15">
      <c r="R1690" s="1"/>
      <c r="S1690" s="1"/>
    </row>
    <row r="1691" spans="18:19" ht="15">
      <c r="R1691" s="1"/>
      <c r="S1691" s="1"/>
    </row>
    <row r="1692" spans="18:19" ht="15">
      <c r="R1692" s="1"/>
      <c r="S1692" s="1"/>
    </row>
    <row r="1693" spans="18:19" ht="15">
      <c r="R1693" s="1"/>
      <c r="S1693" s="1"/>
    </row>
    <row r="1694" spans="18:19" ht="15">
      <c r="R1694" s="1"/>
      <c r="S1694" s="1"/>
    </row>
    <row r="1695" spans="18:19" ht="15">
      <c r="R1695" s="1"/>
      <c r="S1695" s="1"/>
    </row>
    <row r="1696" spans="18:19" ht="15">
      <c r="R1696" s="1"/>
      <c r="S1696" s="1"/>
    </row>
    <row r="1697" spans="18:19" ht="15">
      <c r="R1697" s="1"/>
      <c r="S1697" s="1"/>
    </row>
    <row r="1698" spans="18:19" ht="15">
      <c r="R1698" s="1"/>
      <c r="S1698" s="1"/>
    </row>
    <row r="1699" spans="18:19" ht="15">
      <c r="R1699" s="1"/>
      <c r="S1699" s="1"/>
    </row>
    <row r="1700" spans="18:19" ht="15">
      <c r="R1700" s="1"/>
      <c r="S1700" s="1"/>
    </row>
    <row r="1701" spans="18:19" ht="15">
      <c r="R1701" s="1"/>
      <c r="S1701" s="1"/>
    </row>
    <row r="1702" spans="18:19" ht="15">
      <c r="R1702" s="1"/>
      <c r="S1702" s="1"/>
    </row>
    <row r="1703" spans="18:19" ht="15">
      <c r="R1703" s="1"/>
      <c r="S1703" s="1"/>
    </row>
    <row r="1704" spans="18:19" ht="15">
      <c r="R1704" s="1"/>
      <c r="S1704" s="1"/>
    </row>
    <row r="1705" spans="18:19" ht="15">
      <c r="R1705" s="1"/>
      <c r="S1705" s="1"/>
    </row>
    <row r="1706" spans="18:19" ht="15">
      <c r="R1706" s="1"/>
      <c r="S1706" s="1"/>
    </row>
    <row r="1707" spans="18:19" ht="15">
      <c r="R1707" s="1"/>
      <c r="S1707" s="1"/>
    </row>
    <row r="1708" spans="18:19" ht="15">
      <c r="R1708" s="1"/>
      <c r="S1708" s="1"/>
    </row>
    <row r="1709" spans="18:19" ht="15">
      <c r="R1709" s="1"/>
      <c r="S1709" s="1"/>
    </row>
    <row r="1710" spans="18:19" ht="15">
      <c r="R1710" s="1"/>
      <c r="S1710" s="1"/>
    </row>
    <row r="1711" spans="18:19" ht="15">
      <c r="R1711" s="1"/>
      <c r="S1711" s="1"/>
    </row>
    <row r="1712" spans="18:19" ht="15">
      <c r="R1712" s="1"/>
      <c r="S1712" s="1"/>
    </row>
    <row r="1713" spans="18:19" ht="15">
      <c r="R1713" s="1"/>
      <c r="S1713" s="1"/>
    </row>
    <row r="1714" spans="18:19" ht="15">
      <c r="R1714" s="1"/>
      <c r="S1714" s="1"/>
    </row>
    <row r="1715" spans="18:19" ht="15">
      <c r="R1715" s="1"/>
      <c r="S1715" s="1"/>
    </row>
    <row r="1716" spans="18:19" ht="15">
      <c r="R1716" s="1"/>
      <c r="S1716" s="1"/>
    </row>
    <row r="1717" spans="18:19" ht="15">
      <c r="R1717" s="1"/>
      <c r="S1717" s="1"/>
    </row>
    <row r="1718" spans="18:19" ht="15">
      <c r="R1718" s="1"/>
      <c r="S1718" s="1"/>
    </row>
    <row r="1719" spans="18:19" ht="15">
      <c r="R1719" s="1"/>
      <c r="S1719" s="1"/>
    </row>
    <row r="1720" spans="18:19" ht="15">
      <c r="R1720" s="1"/>
      <c r="S1720" s="1"/>
    </row>
    <row r="1721" spans="18:19" ht="15">
      <c r="R1721" s="1"/>
      <c r="S1721" s="1"/>
    </row>
    <row r="1722" spans="18:19" ht="15">
      <c r="R1722" s="1"/>
      <c r="S1722" s="1"/>
    </row>
    <row r="1723" spans="18:19" ht="15">
      <c r="R1723" s="1"/>
      <c r="S1723" s="1"/>
    </row>
    <row r="1724" spans="18:19" ht="15">
      <c r="R1724" s="1"/>
      <c r="S1724" s="1"/>
    </row>
    <row r="1725" spans="18:19" ht="15">
      <c r="R1725" s="1"/>
      <c r="S1725" s="1"/>
    </row>
    <row r="1726" spans="18:19" ht="15">
      <c r="R1726" s="1"/>
      <c r="S1726" s="1"/>
    </row>
    <row r="1727" spans="18:19" ht="15">
      <c r="R1727" s="1"/>
      <c r="S1727" s="1"/>
    </row>
    <row r="1728" spans="18:19" ht="15">
      <c r="R1728" s="1"/>
      <c r="S1728" s="1"/>
    </row>
    <row r="1729" spans="18:19" ht="15">
      <c r="R1729" s="1"/>
      <c r="S1729" s="1"/>
    </row>
    <row r="1730" spans="18:19" ht="15">
      <c r="R1730" s="1"/>
      <c r="S1730" s="1"/>
    </row>
    <row r="1731" spans="18:19" ht="15">
      <c r="R1731" s="1"/>
      <c r="S1731" s="1"/>
    </row>
    <row r="1732" spans="18:19" ht="15">
      <c r="R1732" s="1"/>
      <c r="S1732" s="1"/>
    </row>
    <row r="1733" spans="18:19" ht="15">
      <c r="R1733" s="1"/>
      <c r="S1733" s="1"/>
    </row>
    <row r="1734" spans="18:19" ht="15">
      <c r="R1734" s="1"/>
      <c r="S1734" s="1"/>
    </row>
    <row r="1735" spans="18:19" ht="15">
      <c r="R1735" s="1"/>
      <c r="S1735" s="1"/>
    </row>
    <row r="1736" spans="18:19" ht="15">
      <c r="R1736" s="1"/>
      <c r="S1736" s="1"/>
    </row>
    <row r="1737" spans="18:19" ht="15">
      <c r="R1737" s="1"/>
      <c r="S1737" s="1"/>
    </row>
    <row r="1738" spans="18:19" ht="15">
      <c r="R1738" s="1"/>
      <c r="S1738" s="1"/>
    </row>
    <row r="1739" spans="18:19" ht="15">
      <c r="R1739" s="1"/>
      <c r="S1739" s="1"/>
    </row>
    <row r="1740" spans="18:19" ht="15">
      <c r="R1740" s="1"/>
      <c r="S1740" s="1"/>
    </row>
    <row r="1741" spans="18:19" ht="15">
      <c r="R1741" s="1"/>
      <c r="S1741" s="1"/>
    </row>
    <row r="1742" spans="18:19" ht="15">
      <c r="R1742" s="1"/>
      <c r="S1742" s="1"/>
    </row>
    <row r="1743" spans="18:19" ht="15">
      <c r="R1743" s="1"/>
      <c r="S1743" s="1"/>
    </row>
    <row r="1744" spans="18:19" ht="15">
      <c r="R1744" s="1"/>
      <c r="S1744" s="1"/>
    </row>
    <row r="1745" spans="18:19" ht="15">
      <c r="R1745" s="1"/>
      <c r="S1745" s="1"/>
    </row>
    <row r="1746" spans="18:19" ht="15">
      <c r="R1746" s="1"/>
      <c r="S1746" s="1"/>
    </row>
    <row r="1747" spans="18:19" ht="15">
      <c r="R1747" s="1"/>
      <c r="S1747" s="1"/>
    </row>
    <row r="1748" spans="18:19" ht="15">
      <c r="R1748" s="1"/>
      <c r="S1748" s="1"/>
    </row>
    <row r="1749" spans="18:19" ht="15">
      <c r="R1749" s="1"/>
      <c r="S1749" s="1"/>
    </row>
    <row r="1750" spans="18:19" ht="15">
      <c r="R1750" s="1"/>
      <c r="S1750" s="1"/>
    </row>
    <row r="1751" spans="18:19" ht="15">
      <c r="R1751" s="1"/>
      <c r="S1751" s="1"/>
    </row>
    <row r="1752" spans="18:19" ht="15">
      <c r="R1752" s="1"/>
      <c r="S1752" s="1"/>
    </row>
    <row r="1753" spans="18:19" ht="15">
      <c r="R1753" s="1"/>
      <c r="S1753" s="1"/>
    </row>
    <row r="1754" spans="18:19" ht="15">
      <c r="R1754" s="1"/>
      <c r="S1754" s="1"/>
    </row>
    <row r="1755" spans="18:19" ht="15">
      <c r="R1755" s="1"/>
      <c r="S1755" s="1"/>
    </row>
    <row r="1756" spans="18:19" ht="15">
      <c r="R1756" s="1"/>
      <c r="S1756" s="1"/>
    </row>
    <row r="1757" spans="18:19" ht="15">
      <c r="R1757" s="1"/>
      <c r="S1757" s="1"/>
    </row>
    <row r="1758" spans="18:19" ht="15">
      <c r="R1758" s="1"/>
      <c r="S1758" s="1"/>
    </row>
    <row r="1759" spans="18:19" ht="15">
      <c r="R1759" s="1"/>
      <c r="S1759" s="1"/>
    </row>
    <row r="1760" spans="18:19" ht="15">
      <c r="R1760" s="1"/>
      <c r="S1760" s="1"/>
    </row>
    <row r="1761" spans="18:19" ht="15">
      <c r="R1761" s="1"/>
      <c r="S1761" s="1"/>
    </row>
    <row r="1762" spans="18:19" ht="15">
      <c r="R1762" s="1"/>
      <c r="S1762" s="1"/>
    </row>
    <row r="1763" spans="18:19" ht="15">
      <c r="R1763" s="1"/>
      <c r="S1763" s="1"/>
    </row>
    <row r="1764" spans="18:19" ht="15">
      <c r="R1764" s="1"/>
      <c r="S1764" s="1"/>
    </row>
    <row r="1765" spans="18:19" ht="15">
      <c r="R1765" s="1"/>
      <c r="S1765" s="1"/>
    </row>
    <row r="1766" spans="18:19" ht="15">
      <c r="R1766" s="1"/>
      <c r="S1766" s="1"/>
    </row>
    <row r="1767" spans="18:19" ht="15">
      <c r="R1767" s="1"/>
      <c r="S1767" s="1"/>
    </row>
    <row r="1768" spans="18:19" ht="15">
      <c r="R1768" s="1"/>
      <c r="S1768" s="1"/>
    </row>
    <row r="1769" spans="18:19" ht="15">
      <c r="R1769" s="1"/>
      <c r="S1769" s="1"/>
    </row>
    <row r="1770" spans="18:19" ht="15">
      <c r="R1770" s="1"/>
      <c r="S1770" s="1"/>
    </row>
    <row r="1771" spans="18:19" ht="15">
      <c r="R1771" s="1"/>
      <c r="S1771" s="1"/>
    </row>
    <row r="1772" spans="18:19" ht="15">
      <c r="R1772" s="1"/>
      <c r="S1772" s="1"/>
    </row>
    <row r="1773" spans="18:19" ht="15">
      <c r="R1773" s="1"/>
      <c r="S1773" s="1"/>
    </row>
    <row r="1774" spans="18:19" ht="15">
      <c r="R1774" s="1"/>
      <c r="S1774" s="1"/>
    </row>
    <row r="1775" spans="18:19" ht="15">
      <c r="R1775" s="1"/>
      <c r="S1775" s="1"/>
    </row>
    <row r="1776" spans="18:19" ht="15">
      <c r="R1776" s="1"/>
      <c r="S1776" s="1"/>
    </row>
    <row r="1777" spans="18:19" ht="15">
      <c r="R1777" s="1"/>
      <c r="S1777" s="1"/>
    </row>
    <row r="1778" spans="18:19" ht="15">
      <c r="R1778" s="1"/>
      <c r="S1778" s="1"/>
    </row>
    <row r="1779" spans="18:19" ht="15">
      <c r="R1779" s="1"/>
      <c r="S1779" s="1"/>
    </row>
    <row r="1780" spans="18:19" ht="15">
      <c r="R1780" s="1"/>
      <c r="S1780" s="1"/>
    </row>
    <row r="1781" spans="18:19" ht="15">
      <c r="R1781" s="1"/>
      <c r="S1781" s="1"/>
    </row>
    <row r="1782" spans="18:19" ht="15">
      <c r="R1782" s="1"/>
      <c r="S1782" s="1"/>
    </row>
    <row r="1783" spans="18:19" ht="15">
      <c r="R1783" s="1"/>
      <c r="S1783" s="1"/>
    </row>
    <row r="1784" spans="18:19" ht="15">
      <c r="R1784" s="1"/>
      <c r="S1784" s="1"/>
    </row>
    <row r="1785" spans="18:19" ht="15">
      <c r="R1785" s="1"/>
      <c r="S1785" s="1"/>
    </row>
    <row r="1786" spans="18:19" ht="15">
      <c r="R1786" s="1"/>
      <c r="S1786" s="1"/>
    </row>
    <row r="1787" spans="18:19" ht="15">
      <c r="R1787" s="1"/>
      <c r="S1787" s="1"/>
    </row>
    <row r="1788" spans="18:19" ht="15">
      <c r="R1788" s="1"/>
      <c r="S1788" s="1"/>
    </row>
    <row r="1789" spans="18:19" ht="15">
      <c r="R1789" s="1"/>
      <c r="S1789" s="1"/>
    </row>
    <row r="1790" spans="18:19" ht="15">
      <c r="R1790" s="1"/>
      <c r="S1790" s="1"/>
    </row>
    <row r="1791" spans="18:19" ht="15">
      <c r="R1791" s="1"/>
      <c r="S1791" s="1"/>
    </row>
    <row r="1792" spans="18:19" ht="15">
      <c r="R1792" s="1"/>
      <c r="S1792" s="1"/>
    </row>
    <row r="1793" spans="18:19" ht="15">
      <c r="R1793" s="1"/>
      <c r="S1793" s="1"/>
    </row>
    <row r="1794" spans="18:19" ht="15">
      <c r="R1794" s="1"/>
      <c r="S1794" s="1"/>
    </row>
    <row r="1795" spans="18:19" ht="15">
      <c r="R1795" s="1"/>
      <c r="S1795" s="1"/>
    </row>
    <row r="1796" spans="18:19" ht="15">
      <c r="R1796" s="1"/>
      <c r="S1796" s="1"/>
    </row>
    <row r="1797" spans="18:19" ht="15">
      <c r="R1797" s="1"/>
      <c r="S1797" s="1"/>
    </row>
    <row r="1798" spans="18:19" ht="15">
      <c r="R1798" s="1"/>
      <c r="S1798" s="1"/>
    </row>
    <row r="1799" spans="18:19" ht="15">
      <c r="R1799" s="1"/>
      <c r="S1799" s="1"/>
    </row>
    <row r="1800" spans="18:19" ht="15">
      <c r="R1800" s="1"/>
      <c r="S1800" s="1"/>
    </row>
    <row r="1801" spans="18:19" ht="15">
      <c r="R1801" s="1"/>
      <c r="S1801" s="1"/>
    </row>
    <row r="1802" spans="18:19" ht="15">
      <c r="R1802" s="1"/>
      <c r="S1802" s="1"/>
    </row>
    <row r="1803" spans="18:19" ht="15">
      <c r="R1803" s="1"/>
      <c r="S1803" s="1"/>
    </row>
    <row r="1804" spans="18:19" ht="15">
      <c r="R1804" s="1"/>
      <c r="S1804" s="1"/>
    </row>
    <row r="1805" spans="18:19" ht="15">
      <c r="R1805" s="1"/>
      <c r="S1805" s="1"/>
    </row>
    <row r="1806" spans="18:19" ht="15">
      <c r="R1806" s="1"/>
      <c r="S1806" s="1"/>
    </row>
    <row r="1807" spans="18:19" ht="15">
      <c r="R1807" s="1"/>
      <c r="S1807" s="1"/>
    </row>
    <row r="1808" spans="18:19" ht="15">
      <c r="R1808" s="1"/>
      <c r="S1808" s="1"/>
    </row>
    <row r="1809" spans="18:19" ht="15">
      <c r="R1809" s="1"/>
      <c r="S1809" s="1"/>
    </row>
    <row r="1810" spans="18:19" ht="15">
      <c r="R1810" s="1"/>
      <c r="S1810" s="1"/>
    </row>
    <row r="1811" spans="18:19" ht="15">
      <c r="R1811" s="1"/>
      <c r="S1811" s="1"/>
    </row>
    <row r="1812" spans="18:19" ht="15">
      <c r="R1812" s="1"/>
      <c r="S1812" s="1"/>
    </row>
    <row r="1813" spans="18:19" ht="15">
      <c r="R1813" s="1"/>
      <c r="S1813" s="1"/>
    </row>
    <row r="1814" spans="18:19" ht="15">
      <c r="R1814" s="1"/>
      <c r="S1814" s="1"/>
    </row>
    <row r="1815" spans="18:19" ht="15">
      <c r="R1815" s="1"/>
      <c r="S1815" s="1"/>
    </row>
    <row r="1816" spans="18:19" ht="15">
      <c r="R1816" s="1"/>
      <c r="S1816" s="1"/>
    </row>
    <row r="1817" spans="18:19" ht="15">
      <c r="R1817" s="1"/>
      <c r="S1817" s="1"/>
    </row>
    <row r="1818" spans="18:19" ht="15">
      <c r="R1818" s="1"/>
      <c r="S1818" s="1"/>
    </row>
    <row r="1819" spans="18:19" ht="15">
      <c r="R1819" s="1"/>
      <c r="S1819" s="1"/>
    </row>
    <row r="1820" spans="18:19" ht="15">
      <c r="R1820" s="1"/>
      <c r="S1820" s="1"/>
    </row>
    <row r="1821" spans="18:19" ht="15">
      <c r="R1821" s="1"/>
      <c r="S1821" s="1"/>
    </row>
    <row r="1822" spans="18:19" ht="15">
      <c r="R1822" s="1"/>
      <c r="S1822" s="1"/>
    </row>
    <row r="1823" spans="18:19" ht="15">
      <c r="R1823" s="1"/>
      <c r="S1823" s="1"/>
    </row>
    <row r="1824" spans="18:19" ht="15">
      <c r="R1824" s="1"/>
      <c r="S1824" s="1"/>
    </row>
    <row r="1825" spans="18:19" ht="15">
      <c r="R1825" s="1"/>
      <c r="S1825" s="1"/>
    </row>
    <row r="1826" spans="18:19" ht="15">
      <c r="R1826" s="1"/>
      <c r="S1826" s="1"/>
    </row>
    <row r="1827" spans="18:19" ht="15">
      <c r="R1827" s="1"/>
      <c r="S1827" s="1"/>
    </row>
    <row r="1828" spans="18:19" ht="15">
      <c r="R1828" s="1"/>
      <c r="S1828" s="1"/>
    </row>
    <row r="1829" spans="18:19" ht="15">
      <c r="R1829" s="1"/>
      <c r="S1829" s="1"/>
    </row>
    <row r="1830" spans="18:19" ht="15">
      <c r="R1830" s="1"/>
      <c r="S1830" s="1"/>
    </row>
    <row r="1831" spans="18:19" ht="15">
      <c r="R1831" s="1"/>
      <c r="S1831" s="1"/>
    </row>
    <row r="1832" spans="18:19" ht="15">
      <c r="R1832" s="1"/>
      <c r="S1832" s="1"/>
    </row>
    <row r="1833" spans="18:19" ht="15">
      <c r="R1833" s="1"/>
      <c r="S1833" s="1"/>
    </row>
    <row r="1834" spans="18:19" ht="15">
      <c r="R1834" s="1"/>
      <c r="S1834" s="1"/>
    </row>
    <row r="1835" spans="18:19" ht="15">
      <c r="R1835" s="1"/>
      <c r="S1835" s="1"/>
    </row>
    <row r="1836" spans="18:19" ht="15">
      <c r="R1836" s="1"/>
      <c r="S1836" s="1"/>
    </row>
    <row r="1837" spans="18:19" ht="15">
      <c r="R1837" s="1"/>
      <c r="S1837" s="1"/>
    </row>
    <row r="1838" spans="18:19" ht="15">
      <c r="R1838" s="1"/>
      <c r="S1838" s="1"/>
    </row>
    <row r="1839" spans="18:19" ht="15">
      <c r="R1839" s="1"/>
      <c r="S1839" s="1"/>
    </row>
    <row r="1840" spans="18:19" ht="15">
      <c r="R1840" s="1"/>
      <c r="S1840" s="1"/>
    </row>
    <row r="1841" spans="18:19" ht="15">
      <c r="R1841" s="1"/>
      <c r="S1841" s="1"/>
    </row>
    <row r="1842" spans="18:19" ht="15">
      <c r="R1842" s="1"/>
      <c r="S1842" s="1"/>
    </row>
    <row r="1843" spans="18:19" ht="15">
      <c r="R1843" s="1"/>
      <c r="S1843" s="1"/>
    </row>
    <row r="1844" spans="18:19" ht="15">
      <c r="R1844" s="1"/>
      <c r="S1844" s="1"/>
    </row>
    <row r="1845" spans="18:19" ht="15">
      <c r="R1845" s="1"/>
      <c r="S1845" s="1"/>
    </row>
    <row r="1846" spans="18:19" ht="15">
      <c r="R1846" s="1"/>
      <c r="S1846" s="1"/>
    </row>
    <row r="1847" spans="18:19" ht="15">
      <c r="R1847" s="1"/>
      <c r="S1847" s="1"/>
    </row>
    <row r="1848" spans="18:19" ht="15">
      <c r="R1848" s="1"/>
      <c r="S1848" s="1"/>
    </row>
    <row r="1849" spans="18:19" ht="15">
      <c r="R1849" s="1"/>
      <c r="S1849" s="1"/>
    </row>
    <row r="1850" spans="18:19" ht="15">
      <c r="R1850" s="1"/>
      <c r="S1850" s="1"/>
    </row>
    <row r="1851" spans="18:19" ht="15">
      <c r="R1851" s="1"/>
      <c r="S1851" s="1"/>
    </row>
    <row r="1852" spans="18:19" ht="15">
      <c r="R1852" s="1"/>
      <c r="S1852" s="1"/>
    </row>
    <row r="1853" spans="18:19" ht="15">
      <c r="R1853" s="1"/>
      <c r="S1853" s="1"/>
    </row>
    <row r="1854" spans="18:19" ht="15">
      <c r="R1854" s="1"/>
      <c r="S1854" s="1"/>
    </row>
    <row r="1855" spans="18:19" ht="15">
      <c r="R1855" s="1"/>
      <c r="S1855" s="1"/>
    </row>
    <row r="1856" spans="18:19" ht="15">
      <c r="R1856" s="1"/>
      <c r="S1856" s="1"/>
    </row>
    <row r="1857" spans="18:19" ht="15">
      <c r="R1857" s="1"/>
      <c r="S1857" s="1"/>
    </row>
    <row r="1858" spans="18:19" ht="15">
      <c r="R1858" s="1"/>
      <c r="S1858" s="1"/>
    </row>
    <row r="1859" spans="18:19" ht="15">
      <c r="R1859" s="1"/>
      <c r="S1859" s="1"/>
    </row>
    <row r="1860" spans="18:19" ht="15">
      <c r="R1860" s="1"/>
      <c r="S1860" s="1"/>
    </row>
    <row r="1861" spans="18:19" ht="15">
      <c r="R1861" s="1"/>
      <c r="S1861" s="1"/>
    </row>
    <row r="1862" spans="18:19" ht="15">
      <c r="R1862" s="1"/>
      <c r="S1862" s="1"/>
    </row>
    <row r="1863" spans="18:19" ht="15">
      <c r="R1863" s="1"/>
      <c r="S1863" s="1"/>
    </row>
    <row r="1864" spans="18:19" ht="15">
      <c r="R1864" s="1"/>
      <c r="S1864" s="1"/>
    </row>
    <row r="1865" spans="18:19" ht="15">
      <c r="R1865" s="1"/>
      <c r="S1865" s="1"/>
    </row>
    <row r="1866" spans="18:19" ht="15">
      <c r="R1866" s="1"/>
      <c r="S1866" s="1"/>
    </row>
    <row r="1867" spans="18:19" ht="15">
      <c r="R1867" s="1"/>
      <c r="S1867" s="1"/>
    </row>
    <row r="1868" spans="18:19" ht="15">
      <c r="R1868" s="1"/>
      <c r="S1868" s="1"/>
    </row>
    <row r="1869" spans="18:19" ht="15">
      <c r="R1869" s="1"/>
      <c r="S1869" s="1"/>
    </row>
    <row r="1870" spans="18:19" ht="15">
      <c r="R1870" s="1"/>
      <c r="S1870" s="1"/>
    </row>
    <row r="1871" spans="18:19" ht="15">
      <c r="R1871" s="1"/>
      <c r="S1871" s="1"/>
    </row>
    <row r="1872" spans="18:19" ht="15">
      <c r="R1872" s="1"/>
      <c r="S1872" s="1"/>
    </row>
    <row r="1873" spans="18:19" ht="15">
      <c r="R1873" s="1"/>
      <c r="S1873" s="1"/>
    </row>
    <row r="1874" spans="18:19" ht="15">
      <c r="R1874" s="1"/>
      <c r="S1874" s="1"/>
    </row>
    <row r="1875" spans="18:19" ht="15">
      <c r="R1875" s="1"/>
      <c r="S1875" s="1"/>
    </row>
    <row r="1876" spans="18:19" ht="15">
      <c r="R1876" s="1"/>
      <c r="S1876" s="1"/>
    </row>
    <row r="1877" spans="18:19" ht="15">
      <c r="R1877" s="1"/>
      <c r="S1877" s="1"/>
    </row>
    <row r="1878" spans="18:19" ht="15">
      <c r="R1878" s="1"/>
      <c r="S1878" s="1"/>
    </row>
    <row r="1879" spans="18:19" ht="15">
      <c r="R1879" s="1"/>
      <c r="S1879" s="1"/>
    </row>
    <row r="1880" spans="18:19" ht="15">
      <c r="R1880" s="1"/>
      <c r="S1880" s="1"/>
    </row>
    <row r="1881" spans="18:19" ht="15">
      <c r="R1881" s="1"/>
      <c r="S1881" s="1"/>
    </row>
    <row r="1882" spans="18:19" ht="15">
      <c r="R1882" s="1"/>
      <c r="S1882" s="1"/>
    </row>
    <row r="1883" spans="18:19" ht="15">
      <c r="R1883" s="1"/>
      <c r="S1883" s="1"/>
    </row>
    <row r="1884" spans="18:19" ht="15">
      <c r="R1884" s="1"/>
      <c r="S1884" s="1"/>
    </row>
    <row r="1885" spans="18:19" ht="15">
      <c r="R1885" s="1"/>
      <c r="S1885" s="1"/>
    </row>
    <row r="1886" spans="18:19" ht="15">
      <c r="R1886" s="1"/>
      <c r="S1886" s="1"/>
    </row>
    <row r="1887" spans="18:19" ht="15">
      <c r="R1887" s="1"/>
      <c r="S1887" s="1"/>
    </row>
    <row r="1888" spans="18:19" ht="15">
      <c r="R1888" s="1"/>
      <c r="S1888" s="1"/>
    </row>
    <row r="1889" spans="18:19" ht="15">
      <c r="R1889" s="1"/>
      <c r="S1889" s="1"/>
    </row>
    <row r="1890" spans="18:19" ht="15">
      <c r="R1890" s="1"/>
      <c r="S1890" s="1"/>
    </row>
    <row r="1891" spans="18:19" ht="15">
      <c r="R1891" s="1"/>
      <c r="S1891" s="1"/>
    </row>
    <row r="1892" spans="18:19" ht="15">
      <c r="R1892" s="1"/>
      <c r="S1892" s="1"/>
    </row>
    <row r="1893" spans="18:19" ht="15">
      <c r="R1893" s="1"/>
      <c r="S1893" s="1"/>
    </row>
    <row r="1894" spans="18:19" ht="15">
      <c r="R1894" s="1"/>
      <c r="S1894" s="1"/>
    </row>
    <row r="1895" spans="18:19" ht="15">
      <c r="R1895" s="1"/>
      <c r="S1895" s="1"/>
    </row>
    <row r="1896" spans="18:19" ht="15">
      <c r="R1896" s="1"/>
      <c r="S1896" s="1"/>
    </row>
    <row r="1897" spans="18:19" ht="15">
      <c r="R1897" s="1"/>
      <c r="S1897" s="1"/>
    </row>
    <row r="1898" spans="18:19" ht="15">
      <c r="R1898" s="1"/>
      <c r="S1898" s="1"/>
    </row>
    <row r="1899" spans="18:19" ht="15">
      <c r="R1899" s="1"/>
      <c r="S1899" s="1"/>
    </row>
    <row r="1900" spans="18:19" ht="15">
      <c r="R1900" s="1"/>
      <c r="S1900" s="1"/>
    </row>
    <row r="1901" spans="18:19" ht="15">
      <c r="R1901" s="1"/>
      <c r="S1901" s="1"/>
    </row>
    <row r="1902" spans="18:19" ht="15">
      <c r="R1902" s="1"/>
      <c r="S1902" s="1"/>
    </row>
    <row r="1903" spans="18:19" ht="15">
      <c r="R1903" s="1"/>
      <c r="S1903" s="1"/>
    </row>
    <row r="1904" spans="18:19" ht="15">
      <c r="R1904" s="1"/>
      <c r="S1904" s="1"/>
    </row>
    <row r="1905" spans="18:19" ht="15">
      <c r="R1905" s="1"/>
      <c r="S1905" s="1"/>
    </row>
    <row r="1906" spans="18:19" ht="15">
      <c r="R1906" s="1"/>
      <c r="S1906" s="1"/>
    </row>
    <row r="1907" spans="18:19" ht="15">
      <c r="R1907" s="1"/>
      <c r="S1907" s="1"/>
    </row>
    <row r="1908" spans="18:19" ht="15">
      <c r="R1908" s="1"/>
      <c r="S1908" s="1"/>
    </row>
    <row r="1909" spans="18:19" ht="15">
      <c r="R1909" s="1"/>
      <c r="S1909" s="1"/>
    </row>
    <row r="1910" spans="18:19" ht="15">
      <c r="R1910" s="1"/>
      <c r="S1910" s="1"/>
    </row>
    <row r="1911" spans="18:19" ht="15">
      <c r="R1911" s="1"/>
      <c r="S1911" s="1"/>
    </row>
    <row r="1912" spans="18:19" ht="15">
      <c r="R1912" s="1"/>
      <c r="S1912" s="1"/>
    </row>
    <row r="1913" spans="18:19" ht="15">
      <c r="R1913" s="1"/>
      <c r="S1913" s="1"/>
    </row>
    <row r="1914" spans="18:19" ht="15">
      <c r="R1914" s="1"/>
      <c r="S1914" s="1"/>
    </row>
    <row r="1915" spans="18:19" ht="15">
      <c r="R1915" s="1"/>
      <c r="S1915" s="1"/>
    </row>
    <row r="1916" spans="18:19" ht="15">
      <c r="R1916" s="1"/>
      <c r="S1916" s="1"/>
    </row>
    <row r="1917" spans="18:19" ht="15">
      <c r="R1917" s="1"/>
      <c r="S1917" s="1"/>
    </row>
    <row r="1918" spans="18:19" ht="15">
      <c r="R1918" s="1"/>
      <c r="S1918" s="1"/>
    </row>
    <row r="1919" spans="18:19" ht="15">
      <c r="R1919" s="1"/>
      <c r="S1919" s="1"/>
    </row>
    <row r="1920" spans="18:19" ht="15">
      <c r="R1920" s="1"/>
      <c r="S1920" s="1"/>
    </row>
    <row r="1921" spans="18:19" ht="15">
      <c r="R1921" s="1"/>
      <c r="S1921" s="1"/>
    </row>
    <row r="1922" spans="18:19" ht="15">
      <c r="R1922" s="1"/>
      <c r="S1922" s="1"/>
    </row>
    <row r="1923" spans="18:19" ht="15">
      <c r="R1923" s="1"/>
      <c r="S1923" s="1"/>
    </row>
    <row r="1924" spans="18:19" ht="15">
      <c r="R1924" s="1"/>
      <c r="S1924" s="1"/>
    </row>
    <row r="1925" spans="18:19" ht="15">
      <c r="R1925" s="1"/>
      <c r="S1925" s="1"/>
    </row>
    <row r="1926" spans="18:19" ht="15">
      <c r="R1926" s="1"/>
      <c r="S1926" s="1"/>
    </row>
    <row r="1927" spans="18:19" ht="15">
      <c r="R1927" s="1"/>
      <c r="S1927" s="1"/>
    </row>
    <row r="1928" spans="18:19" ht="15">
      <c r="R1928" s="1"/>
      <c r="S1928" s="1"/>
    </row>
    <row r="1929" spans="18:19" ht="15">
      <c r="R1929" s="1"/>
      <c r="S1929" s="1"/>
    </row>
    <row r="1930" spans="18:19" ht="15">
      <c r="R1930" s="1"/>
      <c r="S1930" s="1"/>
    </row>
    <row r="1931" spans="18:19" ht="15">
      <c r="R1931" s="1"/>
      <c r="S1931" s="1"/>
    </row>
    <row r="1932" spans="18:19" ht="15">
      <c r="R1932" s="1"/>
      <c r="S1932" s="1"/>
    </row>
    <row r="1933" spans="18:19" ht="15">
      <c r="R1933" s="1"/>
      <c r="S1933" s="1"/>
    </row>
    <row r="1934" spans="18:19" ht="15">
      <c r="R1934" s="1"/>
      <c r="S1934" s="1"/>
    </row>
    <row r="1935" spans="18:19" ht="15">
      <c r="R1935" s="1"/>
      <c r="S1935" s="1"/>
    </row>
    <row r="1936" spans="18:19" ht="15">
      <c r="R1936" s="1"/>
      <c r="S1936" s="1"/>
    </row>
    <row r="1937" spans="18:19" ht="15">
      <c r="R1937" s="1"/>
      <c r="S1937" s="1"/>
    </row>
    <row r="1938" spans="18:19" ht="15">
      <c r="R1938" s="1"/>
      <c r="S1938" s="1"/>
    </row>
    <row r="1939" spans="18:19" ht="15">
      <c r="R1939" s="1"/>
      <c r="S1939" s="1"/>
    </row>
    <row r="1940" spans="18:19" ht="15">
      <c r="R1940" s="1"/>
      <c r="S1940" s="1"/>
    </row>
    <row r="1941" spans="18:19" ht="15">
      <c r="R1941" s="1"/>
      <c r="S1941" s="1"/>
    </row>
    <row r="1942" spans="18:19" ht="15">
      <c r="R1942" s="1"/>
      <c r="S1942" s="1"/>
    </row>
    <row r="1943" spans="18:19" ht="15">
      <c r="R1943" s="1"/>
      <c r="S1943" s="1"/>
    </row>
    <row r="1944" spans="18:19" ht="15">
      <c r="R1944" s="1"/>
      <c r="S1944" s="1"/>
    </row>
    <row r="1945" spans="18:19" ht="15">
      <c r="R1945" s="1"/>
      <c r="S1945" s="1"/>
    </row>
    <row r="1946" spans="18:19" ht="15">
      <c r="R1946" s="1"/>
      <c r="S1946" s="1"/>
    </row>
    <row r="1947" spans="18:19" ht="15">
      <c r="R1947" s="1"/>
      <c r="S1947" s="1"/>
    </row>
    <row r="1948" spans="18:19" ht="15">
      <c r="R1948" s="1"/>
      <c r="S1948" s="1"/>
    </row>
    <row r="1949" spans="18:19" ht="15">
      <c r="R1949" s="1"/>
      <c r="S1949" s="1"/>
    </row>
    <row r="1950" spans="18:19" ht="15">
      <c r="R1950" s="1"/>
      <c r="S1950" s="1"/>
    </row>
    <row r="1951" spans="18:19" ht="15">
      <c r="R1951" s="1"/>
      <c r="S1951" s="1"/>
    </row>
    <row r="1952" spans="18:19" ht="15">
      <c r="R1952" s="1"/>
      <c r="S1952" s="1"/>
    </row>
    <row r="1953" spans="18:19" ht="15">
      <c r="R1953" s="1"/>
      <c r="S1953" s="1"/>
    </row>
    <row r="1954" spans="18:19" ht="15">
      <c r="R1954" s="1"/>
      <c r="S1954" s="1"/>
    </row>
    <row r="1955" spans="18:19" ht="15">
      <c r="R1955" s="1"/>
      <c r="S1955" s="1"/>
    </row>
    <row r="1956" spans="18:19" ht="15">
      <c r="R1956" s="1"/>
      <c r="S1956" s="1"/>
    </row>
    <row r="1957" spans="18:19" ht="15">
      <c r="R1957" s="1"/>
      <c r="S1957" s="1"/>
    </row>
    <row r="1958" spans="18:19" ht="15">
      <c r="R1958" s="1"/>
      <c r="S1958" s="1"/>
    </row>
    <row r="1959" spans="18:19" ht="15">
      <c r="R1959" s="1"/>
      <c r="S1959" s="1"/>
    </row>
    <row r="1960" spans="18:19" ht="15">
      <c r="R1960" s="1"/>
      <c r="S1960" s="1"/>
    </row>
    <row r="1961" spans="18:19" ht="15">
      <c r="R1961" s="1"/>
      <c r="S1961" s="1"/>
    </row>
    <row r="1962" spans="18:19" ht="15">
      <c r="R1962" s="1"/>
      <c r="S1962" s="1"/>
    </row>
    <row r="1963" spans="18:19" ht="15">
      <c r="R1963" s="1"/>
      <c r="S1963" s="1"/>
    </row>
    <row r="1964" spans="18:19" ht="15">
      <c r="R1964" s="1"/>
      <c r="S1964" s="1"/>
    </row>
    <row r="1965" spans="18:19" ht="15">
      <c r="R1965" s="1"/>
      <c r="S1965" s="1"/>
    </row>
    <row r="1966" spans="18:19" ht="15">
      <c r="R1966" s="1"/>
      <c r="S1966" s="1"/>
    </row>
    <row r="1967" spans="18:19" ht="15">
      <c r="R1967" s="1"/>
      <c r="S1967" s="1"/>
    </row>
    <row r="1968" spans="18:19" ht="15">
      <c r="R1968" s="1"/>
      <c r="S1968" s="1"/>
    </row>
    <row r="1969" spans="18:19" ht="15">
      <c r="R1969" s="1"/>
      <c r="S1969" s="1"/>
    </row>
    <row r="1970" spans="18:19" ht="15">
      <c r="R1970" s="1"/>
      <c r="S1970" s="1"/>
    </row>
    <row r="1971" spans="18:19" ht="15">
      <c r="R1971" s="1"/>
      <c r="S1971" s="1"/>
    </row>
    <row r="1972" spans="18:19" ht="15">
      <c r="R1972" s="1"/>
      <c r="S1972" s="1"/>
    </row>
    <row r="1973" spans="18:19" ht="15">
      <c r="R1973" s="1"/>
      <c r="S1973" s="1"/>
    </row>
    <row r="1974" spans="18:19" ht="15">
      <c r="R1974" s="1"/>
      <c r="S1974" s="1"/>
    </row>
    <row r="1975" spans="18:19" ht="15">
      <c r="R1975" s="1"/>
      <c r="S1975" s="1"/>
    </row>
    <row r="1976" spans="18:19" ht="15">
      <c r="R1976" s="1"/>
      <c r="S1976" s="1"/>
    </row>
    <row r="1977" spans="18:19" ht="15">
      <c r="R1977" s="1"/>
      <c r="S1977" s="1"/>
    </row>
    <row r="1978" spans="18:19" ht="15">
      <c r="R1978" s="1"/>
      <c r="S1978" s="1"/>
    </row>
    <row r="1979" spans="18:19" ht="15">
      <c r="R1979" s="1"/>
      <c r="S1979" s="1"/>
    </row>
    <row r="1980" spans="18:19" ht="15">
      <c r="R1980" s="1"/>
      <c r="S1980" s="1"/>
    </row>
    <row r="1981" spans="18:19" ht="15">
      <c r="R1981" s="1"/>
      <c r="S1981" s="1"/>
    </row>
    <row r="1982" spans="18:19" ht="15">
      <c r="R1982" s="1"/>
      <c r="S1982" s="1"/>
    </row>
    <row r="1983" spans="18:19" ht="15">
      <c r="R1983" s="1"/>
      <c r="S1983" s="1"/>
    </row>
    <row r="1984" spans="18:19" ht="15">
      <c r="R1984" s="1"/>
      <c r="S1984" s="1"/>
    </row>
    <row r="1985" spans="18:19" ht="15">
      <c r="R1985" s="1"/>
      <c r="S1985" s="1"/>
    </row>
    <row r="1986" spans="18:19" ht="15">
      <c r="R1986" s="1"/>
      <c r="S1986" s="1"/>
    </row>
    <row r="1987" spans="18:19" ht="15">
      <c r="R1987" s="1"/>
      <c r="S1987" s="1"/>
    </row>
    <row r="1988" spans="18:19" ht="15">
      <c r="R1988" s="1"/>
      <c r="S1988" s="1"/>
    </row>
    <row r="1989" spans="18:19" ht="15">
      <c r="R1989" s="1"/>
      <c r="S1989" s="1"/>
    </row>
    <row r="1990" spans="18:19" ht="15">
      <c r="R1990" s="1"/>
      <c r="S1990" s="1"/>
    </row>
    <row r="1991" spans="18:19" ht="15">
      <c r="R1991" s="1"/>
      <c r="S1991" s="1"/>
    </row>
    <row r="1992" spans="18:19" ht="15">
      <c r="R1992" s="1"/>
      <c r="S1992" s="1"/>
    </row>
    <row r="1993" spans="18:19" ht="15">
      <c r="R1993" s="1"/>
      <c r="S1993" s="1"/>
    </row>
    <row r="1994" spans="18:19" ht="15">
      <c r="R1994" s="1"/>
      <c r="S1994" s="1"/>
    </row>
    <row r="1995" spans="18:19" ht="15">
      <c r="R1995" s="1"/>
      <c r="S1995" s="1"/>
    </row>
    <row r="1996" spans="18:19" ht="15">
      <c r="R1996" s="1"/>
      <c r="S1996" s="1"/>
    </row>
    <row r="1997" spans="18:19" ht="15">
      <c r="R1997" s="1"/>
      <c r="S1997" s="1"/>
    </row>
    <row r="1998" spans="18:19" ht="15">
      <c r="R1998" s="1"/>
      <c r="S1998" s="1"/>
    </row>
    <row r="1999" spans="18:19" ht="15">
      <c r="R1999" s="1"/>
      <c r="S1999" s="1"/>
    </row>
    <row r="2000" spans="18:19" ht="15">
      <c r="R2000" s="1"/>
      <c r="S2000" s="1"/>
    </row>
    <row r="2001" spans="18:19" ht="15">
      <c r="R2001" s="1"/>
      <c r="S2001" s="1"/>
    </row>
    <row r="2002" spans="18:19" ht="15">
      <c r="R2002" s="1"/>
      <c r="S2002" s="1"/>
    </row>
    <row r="2003" spans="18:19" ht="15">
      <c r="R2003" s="1"/>
      <c r="S2003" s="1"/>
    </row>
    <row r="2004" spans="18:19" ht="15">
      <c r="R2004" s="1"/>
      <c r="S2004" s="1"/>
    </row>
    <row r="2005" spans="18:19" ht="15">
      <c r="R2005" s="1"/>
      <c r="S2005" s="1"/>
    </row>
    <row r="2006" spans="18:19" ht="15">
      <c r="R2006" s="1"/>
      <c r="S2006" s="1"/>
    </row>
    <row r="2007" spans="18:19" ht="15">
      <c r="R2007" s="1"/>
      <c r="S2007" s="1"/>
    </row>
    <row r="2008" spans="18:19" ht="15">
      <c r="R2008" s="1"/>
      <c r="S2008" s="1"/>
    </row>
    <row r="2009" spans="18:19" ht="15">
      <c r="R2009" s="1"/>
      <c r="S2009" s="1"/>
    </row>
    <row r="2010" spans="18:19" ht="15">
      <c r="R2010" s="1"/>
      <c r="S2010" s="1"/>
    </row>
    <row r="2011" spans="18:19" ht="15">
      <c r="R2011" s="1"/>
      <c r="S2011" s="1"/>
    </row>
    <row r="2012" spans="18:19" ht="15">
      <c r="R2012" s="1"/>
      <c r="S2012" s="1"/>
    </row>
    <row r="2013" spans="18:19" ht="15">
      <c r="R2013" s="1"/>
      <c r="S2013" s="1"/>
    </row>
    <row r="2014" spans="18:19" ht="15">
      <c r="R2014" s="1"/>
      <c r="S2014" s="1"/>
    </row>
    <row r="2015" spans="18:19" ht="15">
      <c r="R2015" s="1"/>
      <c r="S2015" s="1"/>
    </row>
    <row r="2016" spans="18:19" ht="15">
      <c r="R2016" s="1"/>
      <c r="S2016" s="1"/>
    </row>
    <row r="2017" spans="18:19" ht="15">
      <c r="R2017" s="1"/>
      <c r="S2017" s="1"/>
    </row>
    <row r="2018" spans="18:19" ht="15">
      <c r="R2018" s="1"/>
      <c r="S2018" s="1"/>
    </row>
    <row r="2019" spans="18:19" ht="15">
      <c r="R2019" s="1"/>
      <c r="S2019" s="1"/>
    </row>
    <row r="2020" spans="18:19" ht="15">
      <c r="R2020" s="1"/>
      <c r="S2020" s="1"/>
    </row>
    <row r="2021" spans="18:19" ht="15">
      <c r="R2021" s="1"/>
      <c r="S2021" s="1"/>
    </row>
    <row r="2022" spans="18:19" ht="15">
      <c r="R2022" s="1"/>
      <c r="S2022" s="1"/>
    </row>
    <row r="2023" spans="18:19" ht="15">
      <c r="R2023" s="1"/>
      <c r="S2023" s="1"/>
    </row>
    <row r="2024" spans="18:19" ht="15">
      <c r="R2024" s="1"/>
      <c r="S2024" s="1"/>
    </row>
    <row r="2025" spans="18:19" ht="15">
      <c r="R2025" s="1"/>
      <c r="S2025" s="1"/>
    </row>
    <row r="2026" spans="18:19" ht="15">
      <c r="R2026" s="1"/>
      <c r="S2026" s="1"/>
    </row>
    <row r="2027" spans="18:19" ht="15">
      <c r="R2027" s="1"/>
      <c r="S2027" s="1"/>
    </row>
    <row r="2028" spans="18:19" ht="15">
      <c r="R2028" s="1"/>
      <c r="S2028" s="1"/>
    </row>
    <row r="2029" spans="18:19" ht="15">
      <c r="R2029" s="1"/>
      <c r="S2029" s="1"/>
    </row>
    <row r="2030" spans="18:19" ht="15">
      <c r="R2030" s="1"/>
      <c r="S2030" s="1"/>
    </row>
    <row r="2031" spans="18:19" ht="15">
      <c r="R2031" s="1"/>
      <c r="S2031" s="1"/>
    </row>
    <row r="2032" spans="18:19" ht="15">
      <c r="R2032" s="1"/>
      <c r="S2032" s="1"/>
    </row>
    <row r="2033" spans="18:19" ht="15">
      <c r="R2033" s="1"/>
      <c r="S2033" s="1"/>
    </row>
    <row r="2034" spans="18:19" ht="15">
      <c r="R2034" s="1"/>
      <c r="S2034" s="1"/>
    </row>
    <row r="2035" spans="18:19" ht="15">
      <c r="R2035" s="1"/>
      <c r="S2035" s="1"/>
    </row>
    <row r="2036" spans="18:19" ht="15">
      <c r="R2036" s="1"/>
      <c r="S2036" s="1"/>
    </row>
    <row r="2037" spans="18:19" ht="15">
      <c r="R2037" s="1"/>
      <c r="S2037" s="1"/>
    </row>
    <row r="2038" spans="18:19" ht="15">
      <c r="R2038" s="1"/>
      <c r="S2038" s="1"/>
    </row>
    <row r="2039" spans="18:19" ht="15">
      <c r="R2039" s="1"/>
      <c r="S2039" s="1"/>
    </row>
    <row r="2040" spans="18:19" ht="15">
      <c r="R2040" s="1"/>
      <c r="S2040" s="1"/>
    </row>
    <row r="2041" spans="18:19" ht="15">
      <c r="R2041" s="1"/>
      <c r="S2041" s="1"/>
    </row>
    <row r="2042" spans="18:19" ht="15">
      <c r="R2042" s="1"/>
      <c r="S2042" s="1"/>
    </row>
    <row r="2043" spans="18:19" ht="15">
      <c r="R2043" s="1"/>
      <c r="S2043" s="1"/>
    </row>
    <row r="2044" spans="18:19" ht="15">
      <c r="R2044" s="1"/>
      <c r="S2044" s="1"/>
    </row>
    <row r="2045" spans="18:19" ht="15">
      <c r="R2045" s="1"/>
      <c r="S2045" s="1"/>
    </row>
    <row r="2046" spans="18:19" ht="15">
      <c r="R2046" s="1"/>
      <c r="S2046" s="1"/>
    </row>
    <row r="2047" spans="18:19" ht="15">
      <c r="R2047" s="1"/>
      <c r="S2047" s="1"/>
    </row>
    <row r="2048" spans="18:19" ht="15">
      <c r="R2048" s="1"/>
      <c r="S2048" s="1"/>
    </row>
    <row r="2049" spans="18:19" ht="15">
      <c r="R2049" s="1"/>
      <c r="S2049" s="1"/>
    </row>
    <row r="2050" spans="18:19" ht="15">
      <c r="R2050" s="1"/>
      <c r="S2050" s="1"/>
    </row>
    <row r="2051" spans="18:19" ht="15">
      <c r="R2051" s="1"/>
      <c r="S2051" s="1"/>
    </row>
    <row r="2052" spans="18:19" ht="15">
      <c r="R2052" s="1"/>
      <c r="S2052" s="1"/>
    </row>
    <row r="2053" spans="18:19" ht="15">
      <c r="R2053" s="1"/>
      <c r="S2053" s="1"/>
    </row>
    <row r="2054" spans="18:19" ht="15">
      <c r="R2054" s="1"/>
      <c r="S2054" s="1"/>
    </row>
    <row r="2055" spans="18:19" ht="15">
      <c r="R2055" s="1"/>
      <c r="S2055" s="1"/>
    </row>
    <row r="2056" spans="18:19" ht="15">
      <c r="R2056" s="1"/>
      <c r="S2056" s="1"/>
    </row>
    <row r="2057" spans="18:19" ht="15">
      <c r="R2057" s="1"/>
      <c r="S2057" s="1"/>
    </row>
    <row r="2058" spans="18:19" ht="15">
      <c r="R2058" s="1"/>
      <c r="S2058" s="1"/>
    </row>
    <row r="2059" spans="18:19" ht="15">
      <c r="R2059" s="1"/>
      <c r="S2059" s="1"/>
    </row>
    <row r="2060" spans="18:19" ht="15">
      <c r="R2060" s="1"/>
      <c r="S2060" s="1"/>
    </row>
    <row r="2061" spans="18:19" ht="15">
      <c r="R2061" s="1"/>
      <c r="S2061" s="1"/>
    </row>
    <row r="2062" spans="18:19" ht="15">
      <c r="R2062" s="1"/>
      <c r="S2062" s="1"/>
    </row>
    <row r="2063" spans="18:19" ht="15">
      <c r="R2063" s="1"/>
      <c r="S2063" s="1"/>
    </row>
    <row r="2064" spans="18:19" ht="15">
      <c r="R2064" s="1"/>
      <c r="S2064" s="1"/>
    </row>
    <row r="2065" spans="18:19" ht="15">
      <c r="R2065" s="1"/>
      <c r="S2065" s="1"/>
    </row>
    <row r="2066" spans="18:19" ht="15">
      <c r="R2066" s="1"/>
      <c r="S2066" s="1"/>
    </row>
    <row r="2067" spans="18:19" ht="15">
      <c r="R2067" s="1"/>
      <c r="S2067" s="1"/>
    </row>
    <row r="2068" spans="18:19" ht="15">
      <c r="R2068" s="1"/>
      <c r="S2068" s="1"/>
    </row>
    <row r="2069" spans="18:19" ht="15">
      <c r="R2069" s="1"/>
      <c r="S2069" s="1"/>
    </row>
    <row r="2070" spans="18:19" ht="15">
      <c r="R2070" s="1"/>
      <c r="S2070" s="1"/>
    </row>
    <row r="2071" spans="18:19" ht="15">
      <c r="R2071" s="1"/>
      <c r="S2071" s="1"/>
    </row>
    <row r="2072" spans="18:19" ht="15">
      <c r="R2072" s="1"/>
      <c r="S2072" s="1"/>
    </row>
    <row r="2073" spans="18:19" ht="15">
      <c r="R2073" s="1"/>
      <c r="S2073" s="1"/>
    </row>
    <row r="2074" spans="18:19" ht="15">
      <c r="R2074" s="1"/>
      <c r="S2074" s="1"/>
    </row>
    <row r="2075" spans="18:19" ht="15">
      <c r="R2075" s="1"/>
      <c r="S2075" s="1"/>
    </row>
    <row r="2076" spans="18:19" ht="15">
      <c r="R2076" s="1"/>
      <c r="S2076" s="1"/>
    </row>
    <row r="2077" spans="18:19" ht="15">
      <c r="R2077" s="1"/>
      <c r="S2077" s="1"/>
    </row>
    <row r="2078" spans="18:19" ht="15">
      <c r="R2078" s="1"/>
      <c r="S2078" s="1"/>
    </row>
    <row r="2079" spans="18:19" ht="15">
      <c r="R2079" s="1"/>
      <c r="S2079" s="1"/>
    </row>
    <row r="2080" spans="18:19" ht="15">
      <c r="R2080" s="1"/>
      <c r="S2080" s="1"/>
    </row>
    <row r="2081" spans="18:19" ht="15">
      <c r="R2081" s="1"/>
      <c r="S2081" s="1"/>
    </row>
    <row r="2082" spans="18:19" ht="15">
      <c r="R2082" s="1"/>
      <c r="S2082" s="1"/>
    </row>
    <row r="2083" spans="18:19" ht="15">
      <c r="R2083" s="1"/>
      <c r="S2083" s="1"/>
    </row>
    <row r="2084" spans="18:19" ht="15">
      <c r="R2084" s="1"/>
      <c r="S2084" s="1"/>
    </row>
    <row r="2085" spans="18:19" ht="15">
      <c r="R2085" s="1"/>
      <c r="S2085" s="1"/>
    </row>
    <row r="2086" spans="18:19" ht="15">
      <c r="R2086" s="1"/>
      <c r="S2086" s="1"/>
    </row>
    <row r="2087" spans="18:19" ht="15">
      <c r="R2087" s="1"/>
      <c r="S2087" s="1"/>
    </row>
    <row r="2088" spans="18:19" ht="15">
      <c r="R2088" s="1"/>
      <c r="S2088" s="1"/>
    </row>
    <row r="2089" spans="18:19" ht="15">
      <c r="R2089" s="1"/>
      <c r="S2089" s="1"/>
    </row>
    <row r="2090" spans="18:19" ht="15">
      <c r="R2090" s="1"/>
      <c r="S2090" s="1"/>
    </row>
    <row r="2091" spans="18:19" ht="15">
      <c r="R2091" s="1"/>
      <c r="S2091" s="1"/>
    </row>
    <row r="2092" spans="18:19" ht="15">
      <c r="R2092" s="1"/>
      <c r="S2092" s="1"/>
    </row>
    <row r="2093" spans="18:19" ht="15">
      <c r="R2093" s="1"/>
      <c r="S2093" s="1"/>
    </row>
    <row r="2094" spans="18:19" ht="15">
      <c r="R2094" s="1"/>
      <c r="S2094" s="1"/>
    </row>
    <row r="2095" spans="18:19" ht="15">
      <c r="R2095" s="1"/>
      <c r="S2095" s="1"/>
    </row>
    <row r="2096" spans="18:19" ht="15">
      <c r="R2096" s="1"/>
      <c r="S2096" s="1"/>
    </row>
    <row r="2097" spans="18:19" ht="15">
      <c r="R2097" s="1"/>
      <c r="S2097" s="1"/>
    </row>
    <row r="2098" spans="18:19" ht="15">
      <c r="R2098" s="1"/>
      <c r="S2098" s="1"/>
    </row>
    <row r="2099" spans="18:19" ht="15">
      <c r="R2099" s="1"/>
      <c r="S2099" s="1"/>
    </row>
    <row r="2100" spans="18:19" ht="15">
      <c r="R2100" s="1"/>
      <c r="S2100" s="1"/>
    </row>
    <row r="2101" spans="18:19" ht="15">
      <c r="R2101" s="1"/>
      <c r="S2101" s="1"/>
    </row>
    <row r="2102" spans="18:19" ht="15">
      <c r="R2102" s="1"/>
      <c r="S2102" s="1"/>
    </row>
    <row r="2103" spans="18:19" ht="15">
      <c r="R2103" s="1"/>
      <c r="S2103" s="1"/>
    </row>
    <row r="2104" spans="18:19" ht="15">
      <c r="R2104" s="1"/>
      <c r="S2104" s="1"/>
    </row>
    <row r="2105" spans="18:19" ht="15">
      <c r="R2105" s="1"/>
      <c r="S2105" s="1"/>
    </row>
    <row r="2106" spans="18:19" ht="15">
      <c r="R2106" s="1"/>
      <c r="S2106" s="1"/>
    </row>
    <row r="2107" spans="18:19" ht="15">
      <c r="R2107" s="1"/>
      <c r="S2107" s="1"/>
    </row>
    <row r="2108" spans="18:19" ht="15">
      <c r="R2108" s="1"/>
      <c r="S2108" s="1"/>
    </row>
    <row r="2109" spans="18:19" ht="15">
      <c r="R2109" s="1"/>
      <c r="S2109" s="1"/>
    </row>
    <row r="2110" spans="18:19" ht="15">
      <c r="R2110" s="1"/>
      <c r="S2110" s="1"/>
    </row>
    <row r="2111" spans="18:19" ht="15">
      <c r="R2111" s="1"/>
      <c r="S2111" s="1"/>
    </row>
    <row r="2112" spans="18:19" ht="15">
      <c r="R2112" s="1"/>
      <c r="S2112" s="1"/>
    </row>
    <row r="2113" spans="18:19" ht="15">
      <c r="R2113" s="1"/>
      <c r="S2113" s="1"/>
    </row>
    <row r="2114" spans="18:19" ht="15">
      <c r="R2114" s="1"/>
      <c r="S2114" s="1"/>
    </row>
    <row r="2115" spans="18:19" ht="15">
      <c r="R2115" s="1"/>
      <c r="S2115" s="1"/>
    </row>
    <row r="2116" spans="18:19" ht="15">
      <c r="R2116" s="1"/>
      <c r="S2116" s="1"/>
    </row>
    <row r="2117" spans="18:19" ht="15">
      <c r="R2117" s="1"/>
      <c r="S2117" s="1"/>
    </row>
    <row r="2118" spans="18:19" ht="15">
      <c r="R2118" s="1"/>
      <c r="S2118" s="1"/>
    </row>
    <row r="2119" spans="18:19" ht="15">
      <c r="R2119" s="1"/>
      <c r="S2119" s="1"/>
    </row>
    <row r="2120" spans="18:19" ht="15">
      <c r="R2120" s="1"/>
      <c r="S2120" s="1"/>
    </row>
    <row r="2121" spans="18:19" ht="15">
      <c r="R2121" s="1"/>
      <c r="S2121" s="1"/>
    </row>
    <row r="2122" spans="18:19" ht="15">
      <c r="R2122" s="1"/>
      <c r="S2122" s="1"/>
    </row>
    <row r="2123" spans="18:19" ht="15">
      <c r="R2123" s="1"/>
      <c r="S2123" s="1"/>
    </row>
    <row r="2124" spans="18:19" ht="15">
      <c r="R2124" s="1"/>
      <c r="S2124" s="1"/>
    </row>
    <row r="2125" spans="18:19" ht="15">
      <c r="R2125" s="1"/>
      <c r="S2125" s="1"/>
    </row>
    <row r="2126" spans="18:19" ht="15">
      <c r="R2126" s="1"/>
      <c r="S2126" s="1"/>
    </row>
    <row r="2127" spans="18:19" ht="15">
      <c r="R2127" s="1"/>
      <c r="S2127" s="1"/>
    </row>
    <row r="2128" spans="18:19" ht="15">
      <c r="R2128" s="1"/>
      <c r="S2128" s="1"/>
    </row>
    <row r="2129" spans="18:19" ht="15">
      <c r="R2129" s="1"/>
      <c r="S2129" s="1"/>
    </row>
    <row r="2130" spans="18:19" ht="15">
      <c r="R2130" s="1"/>
      <c r="S2130" s="1"/>
    </row>
    <row r="2131" spans="18:19" ht="15">
      <c r="R2131" s="1"/>
      <c r="S2131" s="1"/>
    </row>
    <row r="2132" spans="18:19" ht="15">
      <c r="R2132" s="1"/>
      <c r="S2132" s="1"/>
    </row>
    <row r="2133" spans="18:19" ht="15">
      <c r="R2133" s="1"/>
      <c r="S2133" s="1"/>
    </row>
    <row r="2134" spans="18:19" ht="15">
      <c r="R2134" s="1"/>
      <c r="S2134" s="1"/>
    </row>
    <row r="2135" spans="18:19" ht="15">
      <c r="R2135" s="1"/>
      <c r="S2135" s="1"/>
    </row>
    <row r="2136" spans="18:19" ht="15">
      <c r="R2136" s="1"/>
      <c r="S2136" s="1"/>
    </row>
    <row r="2137" spans="18:19" ht="15">
      <c r="R2137" s="1"/>
      <c r="S2137" s="1"/>
    </row>
    <row r="2138" spans="18:19" ht="15">
      <c r="R2138" s="1"/>
      <c r="S2138" s="1"/>
    </row>
    <row r="2139" spans="18:19" ht="15">
      <c r="R2139" s="1"/>
      <c r="S2139" s="1"/>
    </row>
    <row r="2140" spans="18:19" ht="15">
      <c r="R2140" s="1"/>
      <c r="S2140" s="1"/>
    </row>
    <row r="2141" spans="18:19" ht="15">
      <c r="R2141" s="1"/>
      <c r="S2141" s="1"/>
    </row>
    <row r="2142" spans="18:19" ht="15">
      <c r="R2142" s="1"/>
      <c r="S2142" s="1"/>
    </row>
    <row r="2143" spans="18:19" ht="15">
      <c r="R2143" s="1"/>
      <c r="S2143" s="1"/>
    </row>
    <row r="2144" spans="18:19" ht="15">
      <c r="R2144" s="1"/>
      <c r="S2144" s="1"/>
    </row>
    <row r="2145" spans="18:19" ht="15">
      <c r="R2145" s="1"/>
      <c r="S2145" s="1"/>
    </row>
    <row r="2146" spans="18:19" ht="15">
      <c r="R2146" s="1"/>
      <c r="S2146" s="1"/>
    </row>
    <row r="2147" spans="18:19" ht="15">
      <c r="R2147" s="1"/>
      <c r="S2147" s="1"/>
    </row>
    <row r="2148" spans="18:19" ht="15">
      <c r="R2148" s="1"/>
      <c r="S2148" s="1"/>
    </row>
    <row r="2149" spans="18:19" ht="15">
      <c r="R2149" s="1"/>
      <c r="S2149" s="1"/>
    </row>
    <row r="2150" spans="18:19" ht="15">
      <c r="R2150" s="1"/>
      <c r="S2150" s="1"/>
    </row>
    <row r="2151" spans="18:19" ht="15">
      <c r="R2151" s="1"/>
      <c r="S2151" s="1"/>
    </row>
    <row r="2152" spans="18:19" ht="15">
      <c r="R2152" s="1"/>
      <c r="S2152" s="1"/>
    </row>
    <row r="2153" spans="18:19" ht="15">
      <c r="R2153" s="1"/>
      <c r="S2153" s="1"/>
    </row>
    <row r="2154" spans="18:19" ht="15">
      <c r="R2154" s="1"/>
      <c r="S2154" s="1"/>
    </row>
    <row r="2155" spans="18:19" ht="15">
      <c r="R2155" s="1"/>
      <c r="S2155" s="1"/>
    </row>
    <row r="2156" spans="18:19" ht="15">
      <c r="R2156" s="1"/>
      <c r="S2156" s="1"/>
    </row>
    <row r="2157" spans="18:19" ht="15">
      <c r="R2157" s="1"/>
      <c r="S2157" s="1"/>
    </row>
    <row r="2158" spans="18:19" ht="15">
      <c r="R2158" s="1"/>
      <c r="S2158" s="1"/>
    </row>
    <row r="2159" spans="18:19" ht="15">
      <c r="R2159" s="1"/>
      <c r="S2159" s="1"/>
    </row>
    <row r="2160" spans="18:19" ht="15">
      <c r="R2160" s="1"/>
      <c r="S2160" s="1"/>
    </row>
    <row r="2161" spans="18:19" ht="15">
      <c r="R2161" s="1"/>
      <c r="S2161" s="1"/>
    </row>
    <row r="2162" spans="18:19" ht="15">
      <c r="R2162" s="1"/>
      <c r="S2162" s="1"/>
    </row>
    <row r="2163" spans="18:19" ht="15">
      <c r="R2163" s="1"/>
      <c r="S2163" s="1"/>
    </row>
    <row r="2164" spans="18:19" ht="15">
      <c r="R2164" s="1"/>
      <c r="S2164" s="1"/>
    </row>
    <row r="2165" spans="18:19" ht="15">
      <c r="R2165" s="1"/>
      <c r="S2165" s="1"/>
    </row>
    <row r="2166" spans="18:19" ht="15">
      <c r="R2166" s="1"/>
      <c r="S2166" s="1"/>
    </row>
    <row r="2167" spans="18:19" ht="15">
      <c r="R2167" s="1"/>
      <c r="S2167" s="1"/>
    </row>
    <row r="2168" spans="18:19" ht="15">
      <c r="R2168" s="1"/>
      <c r="S2168" s="1"/>
    </row>
    <row r="2169" spans="18:19" ht="15">
      <c r="R2169" s="1"/>
      <c r="S2169" s="1"/>
    </row>
    <row r="2170" spans="18:19" ht="15">
      <c r="R2170" s="1"/>
      <c r="S2170" s="1"/>
    </row>
    <row r="2171" spans="18:19" ht="15">
      <c r="R2171" s="1"/>
      <c r="S2171" s="1"/>
    </row>
    <row r="2172" spans="18:19" ht="15">
      <c r="R2172" s="1"/>
      <c r="S2172" s="1"/>
    </row>
    <row r="2173" spans="18:19" ht="15">
      <c r="R2173" s="1"/>
      <c r="S2173" s="1"/>
    </row>
    <row r="2174" spans="18:19" ht="15">
      <c r="R2174" s="1"/>
      <c r="S2174" s="1"/>
    </row>
    <row r="2175" spans="18:19" ht="15">
      <c r="R2175" s="1"/>
      <c r="S2175" s="1"/>
    </row>
    <row r="2176" spans="18:19" ht="15">
      <c r="R2176" s="1"/>
      <c r="S2176" s="1"/>
    </row>
    <row r="2177" spans="18:19" ht="15">
      <c r="R2177" s="1"/>
      <c r="S2177" s="1"/>
    </row>
    <row r="2178" spans="18:19" ht="15">
      <c r="R2178" s="1"/>
      <c r="S2178" s="1"/>
    </row>
    <row r="2179" spans="18:19" ht="15">
      <c r="R2179" s="1"/>
      <c r="S2179" s="1"/>
    </row>
    <row r="2180" spans="18:19" ht="15">
      <c r="R2180" s="1"/>
      <c r="S2180" s="1"/>
    </row>
    <row r="2181" spans="18:19" ht="15">
      <c r="R2181" s="1"/>
      <c r="S2181" s="1"/>
    </row>
    <row r="2182" spans="18:19" ht="15">
      <c r="R2182" s="1"/>
      <c r="S2182" s="1"/>
    </row>
    <row r="2183" spans="18:19" ht="15">
      <c r="R2183" s="1"/>
      <c r="S2183" s="1"/>
    </row>
    <row r="2184" spans="18:19" ht="15">
      <c r="R2184" s="1"/>
      <c r="S2184" s="1"/>
    </row>
    <row r="2185" spans="18:19" ht="15">
      <c r="R2185" s="1"/>
      <c r="S2185" s="1"/>
    </row>
    <row r="2186" spans="18:19" ht="15">
      <c r="R2186" s="1"/>
      <c r="S2186" s="1"/>
    </row>
    <row r="2187" spans="18:19" ht="15">
      <c r="R2187" s="1"/>
      <c r="S2187" s="1"/>
    </row>
    <row r="2188" spans="18:19" ht="15">
      <c r="R2188" s="1"/>
      <c r="S2188" s="1"/>
    </row>
    <row r="2189" spans="18:19" ht="15">
      <c r="R2189" s="1"/>
      <c r="S2189" s="1"/>
    </row>
    <row r="2190" spans="18:19" ht="15">
      <c r="R2190" s="1"/>
      <c r="S2190" s="1"/>
    </row>
    <row r="2191" spans="18:19" ht="15">
      <c r="R2191" s="1"/>
      <c r="S2191" s="1"/>
    </row>
    <row r="2192" spans="18:19" ht="15">
      <c r="R2192" s="1"/>
      <c r="S2192" s="1"/>
    </row>
    <row r="2193" spans="18:19" ht="15">
      <c r="R2193" s="1"/>
      <c r="S2193" s="1"/>
    </row>
    <row r="2194" spans="18:19" ht="15">
      <c r="R2194" s="1"/>
      <c r="S2194" s="1"/>
    </row>
    <row r="2195" spans="18:19" ht="15">
      <c r="R2195" s="1"/>
      <c r="S2195" s="1"/>
    </row>
    <row r="2196" spans="18:19" ht="15">
      <c r="R2196" s="1"/>
      <c r="S2196" s="1"/>
    </row>
    <row r="2197" spans="18:19" ht="15">
      <c r="R2197" s="1"/>
      <c r="S2197" s="1"/>
    </row>
    <row r="2198" spans="18:19" ht="15">
      <c r="R2198" s="1"/>
      <c r="S2198" s="1"/>
    </row>
    <row r="2199" spans="18:19" ht="15">
      <c r="R2199" s="1"/>
      <c r="S2199" s="1"/>
    </row>
    <row r="2200" spans="18:19" ht="15">
      <c r="R2200" s="1"/>
      <c r="S2200" s="1"/>
    </row>
    <row r="2201" spans="18:19" ht="15">
      <c r="R2201" s="1"/>
      <c r="S2201" s="1"/>
    </row>
    <row r="2202" spans="18:19" ht="15">
      <c r="R2202" s="1"/>
      <c r="S2202" s="1"/>
    </row>
    <row r="2203" spans="18:19" ht="15">
      <c r="R2203" s="1"/>
      <c r="S2203" s="1"/>
    </row>
    <row r="2204" spans="18:19" ht="15">
      <c r="R2204" s="1"/>
      <c r="S2204" s="1"/>
    </row>
    <row r="2205" spans="18:19" ht="15">
      <c r="R2205" s="1"/>
      <c r="S2205" s="1"/>
    </row>
    <row r="2206" spans="18:19" ht="15">
      <c r="R2206" s="1"/>
      <c r="S2206" s="1"/>
    </row>
    <row r="2207" spans="18:19" ht="15">
      <c r="R2207" s="1"/>
      <c r="S2207" s="1"/>
    </row>
    <row r="2208" spans="18:19" ht="15">
      <c r="R2208" s="1"/>
      <c r="S2208" s="1"/>
    </row>
    <row r="2209" spans="18:19" ht="15">
      <c r="R2209" s="1"/>
      <c r="S2209" s="1"/>
    </row>
    <row r="2210" spans="18:19" ht="15">
      <c r="R2210" s="1"/>
      <c r="S2210" s="1"/>
    </row>
    <row r="2211" spans="18:19" ht="15">
      <c r="R2211" s="1"/>
      <c r="S2211" s="1"/>
    </row>
    <row r="2212" spans="18:19" ht="15">
      <c r="R2212" s="1"/>
      <c r="S2212" s="1"/>
    </row>
    <row r="2213" spans="18:19" ht="15">
      <c r="R2213" s="1"/>
      <c r="S2213" s="1"/>
    </row>
    <row r="2214" spans="18:19" ht="15">
      <c r="R2214" s="1"/>
      <c r="S2214" s="1"/>
    </row>
    <row r="2215" spans="18:19" ht="15">
      <c r="R2215" s="1"/>
      <c r="S2215" s="1"/>
    </row>
    <row r="2216" spans="18:19" ht="15">
      <c r="R2216" s="1"/>
      <c r="S2216" s="1"/>
    </row>
    <row r="2217" spans="18:19" ht="15">
      <c r="R2217" s="1"/>
      <c r="S2217" s="1"/>
    </row>
    <row r="2218" spans="18:19" ht="15">
      <c r="R2218" s="1"/>
      <c r="S2218" s="1"/>
    </row>
    <row r="2219" spans="18:19" ht="15">
      <c r="R2219" s="1"/>
      <c r="S2219" s="1"/>
    </row>
    <row r="2220" spans="18:19" ht="15">
      <c r="R2220" s="1"/>
      <c r="S2220" s="1"/>
    </row>
    <row r="2221" spans="18:19" ht="15">
      <c r="R2221" s="1"/>
      <c r="S2221" s="1"/>
    </row>
    <row r="2222" spans="18:19" ht="15">
      <c r="R2222" s="1"/>
      <c r="S2222" s="1"/>
    </row>
    <row r="2223" spans="18:19" ht="15">
      <c r="R2223" s="1"/>
      <c r="S2223" s="1"/>
    </row>
    <row r="2224" spans="18:19" ht="15">
      <c r="R2224" s="1"/>
      <c r="S2224" s="1"/>
    </row>
    <row r="2225" spans="18:19" ht="15">
      <c r="R2225" s="1"/>
      <c r="S2225" s="1"/>
    </row>
    <row r="2226" spans="18:19" ht="15">
      <c r="R2226" s="1"/>
      <c r="S2226" s="1"/>
    </row>
    <row r="2227" spans="18:19" ht="15">
      <c r="R2227" s="1"/>
      <c r="S2227" s="1"/>
    </row>
    <row r="2228" spans="18:19" ht="15">
      <c r="R2228" s="1"/>
      <c r="S2228" s="1"/>
    </row>
    <row r="2229" spans="18:19" ht="15">
      <c r="R2229" s="1"/>
      <c r="S2229" s="1"/>
    </row>
    <row r="2230" spans="18:19" ht="15">
      <c r="R2230" s="1"/>
      <c r="S2230" s="1"/>
    </row>
    <row r="2231" spans="18:19" ht="15">
      <c r="R2231" s="1"/>
      <c r="S2231" s="1"/>
    </row>
    <row r="2232" spans="18:19" ht="15">
      <c r="R2232" s="1"/>
      <c r="S2232" s="1"/>
    </row>
    <row r="2233" spans="18:19" ht="15">
      <c r="R2233" s="1"/>
      <c r="S2233" s="1"/>
    </row>
    <row r="2234" spans="18:19" ht="15">
      <c r="R2234" s="1"/>
      <c r="S2234" s="1"/>
    </row>
    <row r="2235" spans="18:19" ht="15">
      <c r="R2235" s="1"/>
      <c r="S2235" s="1"/>
    </row>
    <row r="2236" spans="18:19" ht="15">
      <c r="R2236" s="1"/>
      <c r="S2236" s="1"/>
    </row>
    <row r="2237" spans="18:19" ht="15">
      <c r="R2237" s="1"/>
      <c r="S2237" s="1"/>
    </row>
    <row r="2238" spans="18:19" ht="15">
      <c r="R2238" s="1"/>
      <c r="S2238" s="1"/>
    </row>
    <row r="2239" spans="18:19" ht="15">
      <c r="R2239" s="1"/>
      <c r="S2239" s="1"/>
    </row>
    <row r="2240" spans="18:19" ht="15">
      <c r="R2240" s="1"/>
      <c r="S2240" s="1"/>
    </row>
    <row r="2241" spans="18:19" ht="15">
      <c r="R2241" s="1"/>
      <c r="S2241" s="1"/>
    </row>
    <row r="2242" spans="18:19" ht="15">
      <c r="R2242" s="1"/>
      <c r="S2242" s="1"/>
    </row>
    <row r="2243" spans="18:19" ht="15">
      <c r="R2243" s="1"/>
      <c r="S2243" s="1"/>
    </row>
    <row r="2244" spans="18:19" ht="15">
      <c r="R2244" s="1"/>
      <c r="S2244" s="1"/>
    </row>
    <row r="2245" spans="18:19" ht="15">
      <c r="R2245" s="1"/>
      <c r="S2245" s="1"/>
    </row>
    <row r="2246" spans="18:19" ht="15">
      <c r="R2246" s="1"/>
      <c r="S2246" s="1"/>
    </row>
    <row r="2247" spans="18:19" ht="15">
      <c r="R2247" s="1"/>
      <c r="S2247" s="1"/>
    </row>
    <row r="2248" spans="18:19" ht="15">
      <c r="R2248" s="1"/>
      <c r="S2248" s="1"/>
    </row>
    <row r="2249" spans="18:19" ht="15">
      <c r="R2249" s="1"/>
      <c r="S2249" s="1"/>
    </row>
    <row r="2250" spans="18:19" ht="15">
      <c r="R2250" s="1"/>
      <c r="S2250" s="1"/>
    </row>
    <row r="2251" spans="18:19" ht="15">
      <c r="R2251" s="1"/>
      <c r="S2251" s="1"/>
    </row>
    <row r="2252" spans="18:19" ht="15">
      <c r="R2252" s="1"/>
      <c r="S2252" s="1"/>
    </row>
    <row r="2253" spans="18:19" ht="15">
      <c r="R2253" s="1"/>
      <c r="S2253" s="1"/>
    </row>
    <row r="2254" spans="18:19" ht="15">
      <c r="R2254" s="1"/>
      <c r="S2254" s="1"/>
    </row>
    <row r="2255" spans="18:19" ht="15">
      <c r="R2255" s="1"/>
      <c r="S2255" s="1"/>
    </row>
    <row r="2256" spans="18:19" ht="15">
      <c r="R2256" s="1"/>
      <c r="S2256" s="1"/>
    </row>
    <row r="2257" spans="18:19" ht="15">
      <c r="R2257" s="1"/>
      <c r="S2257" s="1"/>
    </row>
    <row r="2258" spans="18:19" ht="15">
      <c r="R2258" s="1"/>
      <c r="S2258" s="1"/>
    </row>
    <row r="2259" spans="18:19" ht="15">
      <c r="R2259" s="1"/>
      <c r="S2259" s="1"/>
    </row>
    <row r="2260" spans="18:19" ht="15">
      <c r="R2260" s="1"/>
      <c r="S2260" s="1"/>
    </row>
    <row r="2261" spans="18:19" ht="15">
      <c r="R2261" s="1"/>
      <c r="S2261" s="1"/>
    </row>
    <row r="2262" spans="18:19" ht="15">
      <c r="R2262" s="1"/>
      <c r="S2262" s="1"/>
    </row>
    <row r="2263" spans="18:19" ht="15">
      <c r="R2263" s="1"/>
      <c r="S2263" s="1"/>
    </row>
    <row r="2264" spans="18:19" ht="15">
      <c r="R2264" s="1"/>
      <c r="S2264" s="1"/>
    </row>
    <row r="2265" spans="18:19" ht="15">
      <c r="R2265" s="1"/>
      <c r="S2265" s="1"/>
    </row>
    <row r="2266" spans="18:19" ht="15">
      <c r="R2266" s="1"/>
      <c r="S2266" s="1"/>
    </row>
    <row r="2267" spans="18:19" ht="15">
      <c r="R2267" s="1"/>
      <c r="S2267" s="1"/>
    </row>
    <row r="2268" spans="18:19" ht="15">
      <c r="R2268" s="1"/>
      <c r="S2268" s="1"/>
    </row>
    <row r="2269" spans="18:19" ht="15">
      <c r="R2269" s="1"/>
      <c r="S2269" s="1"/>
    </row>
    <row r="2270" spans="18:19" ht="15">
      <c r="R2270" s="1"/>
      <c r="S2270" s="1"/>
    </row>
    <row r="2271" spans="18:19" ht="15">
      <c r="R2271" s="1"/>
      <c r="S2271" s="1"/>
    </row>
    <row r="2272" spans="18:19" ht="15">
      <c r="R2272" s="1"/>
      <c r="S2272" s="1"/>
    </row>
    <row r="2273" spans="18:19" ht="15">
      <c r="R2273" s="1"/>
      <c r="S2273" s="1"/>
    </row>
    <row r="2274" spans="18:19" ht="15">
      <c r="R2274" s="1"/>
      <c r="S2274" s="1"/>
    </row>
    <row r="2275" spans="18:19" ht="15">
      <c r="R2275" s="1"/>
      <c r="S2275" s="1"/>
    </row>
    <row r="2276" spans="18:19" ht="15">
      <c r="R2276" s="1"/>
      <c r="S2276" s="1"/>
    </row>
    <row r="2277" spans="18:19" ht="15">
      <c r="R2277" s="1"/>
      <c r="S2277" s="1"/>
    </row>
    <row r="2278" spans="18:19" ht="15">
      <c r="R2278" s="1"/>
      <c r="S2278" s="1"/>
    </row>
    <row r="2279" spans="18:19" ht="15">
      <c r="R2279" s="1"/>
      <c r="S2279" s="1"/>
    </row>
    <row r="2280" spans="18:19" ht="15">
      <c r="R2280" s="1"/>
      <c r="S2280" s="1"/>
    </row>
    <row r="2281" spans="18:19" ht="15">
      <c r="R2281" s="1"/>
      <c r="S2281" s="1"/>
    </row>
    <row r="2282" spans="18:19" ht="15">
      <c r="R2282" s="1"/>
      <c r="S2282" s="1"/>
    </row>
    <row r="2283" spans="18:19" ht="15">
      <c r="R2283" s="1"/>
      <c r="S2283" s="1"/>
    </row>
    <row r="2284" spans="18:19" ht="15">
      <c r="R2284" s="1"/>
      <c r="S2284" s="1"/>
    </row>
    <row r="2285" spans="18:19" ht="15">
      <c r="R2285" s="1"/>
      <c r="S2285" s="1"/>
    </row>
    <row r="2286" spans="18:19" ht="15">
      <c r="R2286" s="1"/>
      <c r="S2286" s="1"/>
    </row>
    <row r="2287" spans="18:19" ht="15">
      <c r="R2287" s="1"/>
      <c r="S2287" s="1"/>
    </row>
    <row r="2288" spans="18:19" ht="15">
      <c r="R2288" s="1"/>
      <c r="S2288" s="1"/>
    </row>
    <row r="2289" spans="18:19" ht="15">
      <c r="R2289" s="1"/>
      <c r="S2289" s="1"/>
    </row>
    <row r="2290" spans="18:19" ht="15">
      <c r="R2290" s="1"/>
      <c r="S2290" s="1"/>
    </row>
    <row r="2291" spans="18:19" ht="15">
      <c r="R2291" s="1"/>
      <c r="S2291" s="1"/>
    </row>
    <row r="2292" spans="18:19" ht="15">
      <c r="R2292" s="1"/>
      <c r="S2292" s="1"/>
    </row>
    <row r="2293" spans="18:19" ht="15">
      <c r="R2293" s="1"/>
      <c r="S2293" s="1"/>
    </row>
    <row r="2294" spans="18:19" ht="15">
      <c r="R2294" s="1"/>
      <c r="S2294" s="1"/>
    </row>
    <row r="2295" spans="18:19" ht="15">
      <c r="R2295" s="1"/>
      <c r="S2295" s="1"/>
    </row>
    <row r="2296" spans="18:19" ht="15">
      <c r="R2296" s="1"/>
      <c r="S2296" s="1"/>
    </row>
    <row r="2297" spans="18:19" ht="15">
      <c r="R2297" s="1"/>
      <c r="S2297" s="1"/>
    </row>
    <row r="2298" spans="18:19" ht="15">
      <c r="R2298" s="1"/>
      <c r="S2298" s="1"/>
    </row>
    <row r="2299" spans="18:19" ht="15">
      <c r="R2299" s="1"/>
      <c r="S2299" s="1"/>
    </row>
    <row r="2300" spans="18:19" ht="15">
      <c r="R2300" s="1"/>
      <c r="S2300" s="1"/>
    </row>
    <row r="2301" spans="18:19" ht="15">
      <c r="R2301" s="1"/>
      <c r="S2301" s="1"/>
    </row>
    <row r="2302" spans="18:19" ht="15">
      <c r="R2302" s="1"/>
      <c r="S2302" s="1"/>
    </row>
    <row r="2303" spans="18:19" ht="15">
      <c r="R2303" s="1"/>
      <c r="S2303" s="1"/>
    </row>
    <row r="2304" spans="18:19" ht="15">
      <c r="R2304" s="1"/>
      <c r="S2304" s="1"/>
    </row>
    <row r="2305" spans="18:19" ht="15">
      <c r="R2305" s="1"/>
      <c r="S2305" s="1"/>
    </row>
    <row r="2306" spans="18:19" ht="15">
      <c r="R2306" s="1"/>
      <c r="S2306" s="1"/>
    </row>
    <row r="2307" spans="18:19" ht="15">
      <c r="R2307" s="1"/>
      <c r="S2307" s="1"/>
    </row>
    <row r="2308" spans="18:19" ht="15">
      <c r="R2308" s="1"/>
      <c r="S2308" s="1"/>
    </row>
    <row r="2309" spans="18:19" ht="15">
      <c r="R2309" s="1"/>
      <c r="S2309" s="1"/>
    </row>
    <row r="2310" spans="18:19" ht="15">
      <c r="R2310" s="1"/>
      <c r="S2310" s="1"/>
    </row>
    <row r="2311" spans="18:19" ht="15">
      <c r="R2311" s="1"/>
      <c r="S2311" s="1"/>
    </row>
    <row r="2312" spans="18:19" ht="15">
      <c r="R2312" s="1"/>
      <c r="S2312" s="1"/>
    </row>
    <row r="2313" spans="18:19" ht="15">
      <c r="R2313" s="1"/>
      <c r="S2313" s="1"/>
    </row>
    <row r="2314" spans="18:19" ht="15">
      <c r="R2314" s="1"/>
      <c r="S2314" s="1"/>
    </row>
    <row r="2315" spans="18:19" ht="15">
      <c r="R2315" s="1"/>
      <c r="S2315" s="1"/>
    </row>
    <row r="2316" spans="18:19" ht="15">
      <c r="R2316" s="1"/>
      <c r="S2316" s="1"/>
    </row>
    <row r="2317" spans="18:19" ht="15">
      <c r="R2317" s="1"/>
      <c r="S2317" s="1"/>
    </row>
    <row r="2318" spans="18:19" ht="15">
      <c r="R2318" s="1"/>
      <c r="S2318" s="1"/>
    </row>
    <row r="2319" spans="18:19" ht="15">
      <c r="R2319" s="1"/>
      <c r="S2319" s="1"/>
    </row>
    <row r="2320" spans="18:19" ht="15">
      <c r="R2320" s="1"/>
      <c r="S2320" s="1"/>
    </row>
    <row r="2321" spans="18:19" ht="15">
      <c r="R2321" s="1"/>
      <c r="S2321" s="1"/>
    </row>
    <row r="2322" spans="18:19" ht="15">
      <c r="R2322" s="1"/>
      <c r="S2322" s="1"/>
    </row>
    <row r="2323" spans="18:19" ht="15">
      <c r="R2323" s="1"/>
      <c r="S2323" s="1"/>
    </row>
    <row r="2324" spans="18:19" ht="15">
      <c r="R2324" s="1"/>
      <c r="S2324" s="1"/>
    </row>
    <row r="2325" spans="18:19" ht="15">
      <c r="R2325" s="1"/>
      <c r="S2325" s="1"/>
    </row>
    <row r="2326" spans="18:19" ht="15">
      <c r="R2326" s="1"/>
      <c r="S2326" s="1"/>
    </row>
    <row r="2327" spans="18:19" ht="15">
      <c r="R2327" s="1"/>
      <c r="S2327" s="1"/>
    </row>
    <row r="2328" spans="18:19" ht="15">
      <c r="R2328" s="1"/>
      <c r="S2328" s="1"/>
    </row>
    <row r="2329" spans="18:19" ht="15">
      <c r="R2329" s="1"/>
      <c r="S2329" s="1"/>
    </row>
    <row r="2330" spans="18:19" ht="15">
      <c r="R2330" s="1"/>
      <c r="S2330" s="1"/>
    </row>
    <row r="2331" spans="18:19" ht="15">
      <c r="R2331" s="1"/>
      <c r="S2331" s="1"/>
    </row>
    <row r="2332" spans="18:19" ht="15">
      <c r="R2332" s="1"/>
      <c r="S2332" s="1"/>
    </row>
    <row r="2333" spans="18:19" ht="15">
      <c r="R2333" s="1"/>
      <c r="S2333" s="1"/>
    </row>
    <row r="2334" spans="18:19" ht="15">
      <c r="R2334" s="1"/>
      <c r="S2334" s="1"/>
    </row>
    <row r="2335" spans="18:19" ht="15">
      <c r="R2335" s="1"/>
      <c r="S2335" s="1"/>
    </row>
    <row r="2336" spans="18:19" ht="15">
      <c r="R2336" s="1"/>
      <c r="S2336" s="1"/>
    </row>
    <row r="2337" spans="18:19" ht="15">
      <c r="R2337" s="1"/>
      <c r="S2337" s="1"/>
    </row>
    <row r="2338" spans="18:19" ht="15">
      <c r="R2338" s="1"/>
      <c r="S2338" s="1"/>
    </row>
    <row r="2339" spans="18:19" ht="15">
      <c r="R2339" s="1"/>
      <c r="S2339" s="1"/>
    </row>
    <row r="2340" spans="18:19" ht="15">
      <c r="R2340" s="1"/>
      <c r="S2340" s="1"/>
    </row>
    <row r="2341" spans="18:19" ht="15">
      <c r="R2341" s="1"/>
      <c r="S2341" s="1"/>
    </row>
    <row r="2342" spans="18:19" ht="15">
      <c r="R2342" s="1"/>
      <c r="S2342" s="1"/>
    </row>
    <row r="2343" spans="18:19" ht="15">
      <c r="R2343" s="1"/>
      <c r="S2343" s="1"/>
    </row>
    <row r="2344" spans="18:19" ht="15">
      <c r="R2344" s="1"/>
      <c r="S2344" s="1"/>
    </row>
    <row r="2345" spans="18:19" ht="15">
      <c r="R2345" s="1"/>
      <c r="S2345" s="1"/>
    </row>
    <row r="2346" spans="18:19" ht="15">
      <c r="R2346" s="1"/>
      <c r="S2346" s="1"/>
    </row>
    <row r="2347" spans="18:19" ht="15">
      <c r="R2347" s="1"/>
      <c r="S2347" s="1"/>
    </row>
    <row r="2348" spans="18:19" ht="15">
      <c r="R2348" s="1"/>
      <c r="S2348" s="1"/>
    </row>
    <row r="2349" spans="18:19" ht="15">
      <c r="R2349" s="1"/>
      <c r="S2349" s="1"/>
    </row>
    <row r="2350" spans="18:19" ht="15">
      <c r="R2350" s="1"/>
      <c r="S2350" s="1"/>
    </row>
    <row r="2351" spans="18:19" ht="15">
      <c r="R2351" s="1"/>
      <c r="S2351" s="1"/>
    </row>
    <row r="2352" spans="18:19" ht="15">
      <c r="R2352" s="1"/>
      <c r="S2352" s="1"/>
    </row>
    <row r="2353" spans="18:19" ht="15">
      <c r="R2353" s="1"/>
      <c r="S2353" s="1"/>
    </row>
    <row r="2354" spans="18:19" ht="15">
      <c r="R2354" s="1"/>
      <c r="S2354" s="1"/>
    </row>
    <row r="2355" spans="18:19" ht="15">
      <c r="R2355" s="1"/>
      <c r="S2355" s="1"/>
    </row>
    <row r="2356" spans="18:19" ht="15">
      <c r="R2356" s="1"/>
      <c r="S2356" s="1"/>
    </row>
    <row r="2357" spans="18:19" ht="15">
      <c r="R2357" s="1"/>
      <c r="S2357" s="1"/>
    </row>
    <row r="2358" spans="18:19" ht="15">
      <c r="R2358" s="1"/>
      <c r="S2358" s="1"/>
    </row>
    <row r="2359" spans="18:19" ht="15">
      <c r="R2359" s="1"/>
      <c r="S2359" s="1"/>
    </row>
    <row r="2360" spans="18:19" ht="15">
      <c r="R2360" s="1"/>
      <c r="S2360" s="1"/>
    </row>
    <row r="2361" spans="18:19" ht="15">
      <c r="R2361" s="1"/>
      <c r="S2361" s="1"/>
    </row>
    <row r="2362" spans="18:19" ht="15">
      <c r="R2362" s="1"/>
      <c r="S2362" s="1"/>
    </row>
    <row r="2363" spans="18:19" ht="15">
      <c r="R2363" s="1"/>
      <c r="S2363" s="1"/>
    </row>
    <row r="2364" spans="18:19" ht="15">
      <c r="R2364" s="1"/>
      <c r="S2364" s="1"/>
    </row>
    <row r="2365" spans="18:19" ht="15">
      <c r="R2365" s="1"/>
      <c r="S2365" s="1"/>
    </row>
    <row r="2366" spans="18:19" ht="15">
      <c r="R2366" s="1"/>
      <c r="S2366" s="1"/>
    </row>
    <row r="2367" spans="18:19" ht="15">
      <c r="R2367" s="1"/>
      <c r="S2367" s="1"/>
    </row>
    <row r="2368" spans="18:19" ht="15">
      <c r="R2368" s="1"/>
      <c r="S2368" s="1"/>
    </row>
    <row r="2369" spans="18:19" ht="15">
      <c r="R2369" s="1"/>
      <c r="S2369" s="1"/>
    </row>
    <row r="2370" spans="18:19" ht="15">
      <c r="R2370" s="1"/>
      <c r="S2370" s="1"/>
    </row>
    <row r="2371" spans="18:19" ht="15">
      <c r="R2371" s="1"/>
      <c r="S2371" s="1"/>
    </row>
    <row r="2372" spans="18:19" ht="15">
      <c r="R2372" s="1"/>
      <c r="S2372" s="1"/>
    </row>
    <row r="2373" spans="18:19" ht="15">
      <c r="R2373" s="1"/>
      <c r="S2373" s="1"/>
    </row>
    <row r="2374" spans="18:19" ht="15">
      <c r="R2374" s="1"/>
      <c r="S2374" s="1"/>
    </row>
    <row r="2375" spans="18:19" ht="15">
      <c r="R2375" s="1"/>
      <c r="S2375" s="1"/>
    </row>
    <row r="2376" spans="18:19" ht="15">
      <c r="R2376" s="1"/>
      <c r="S2376" s="1"/>
    </row>
    <row r="2377" spans="18:19" ht="15">
      <c r="R2377" s="1"/>
      <c r="S2377" s="1"/>
    </row>
    <row r="2378" spans="18:19" ht="15">
      <c r="R2378" s="1"/>
      <c r="S2378" s="1"/>
    </row>
    <row r="2379" spans="18:19" ht="15">
      <c r="R2379" s="1"/>
      <c r="S2379" s="1"/>
    </row>
    <row r="2380" spans="18:19" ht="15">
      <c r="R2380" s="1"/>
      <c r="S2380" s="1"/>
    </row>
    <row r="2381" spans="18:19" ht="15">
      <c r="R2381" s="1"/>
      <c r="S2381" s="1"/>
    </row>
    <row r="2382" spans="18:19" ht="15">
      <c r="R2382" s="1"/>
      <c r="S2382" s="1"/>
    </row>
    <row r="2383" spans="18:19" ht="15">
      <c r="R2383" s="1"/>
      <c r="S2383" s="1"/>
    </row>
    <row r="2384" spans="18:19" ht="15">
      <c r="R2384" s="1"/>
      <c r="S2384" s="1"/>
    </row>
    <row r="2385" spans="18:19" ht="15">
      <c r="R2385" s="1"/>
      <c r="S2385" s="1"/>
    </row>
    <row r="2386" spans="18:19" ht="15">
      <c r="R2386" s="1"/>
      <c r="S2386" s="1"/>
    </row>
    <row r="2387" spans="18:19" ht="15">
      <c r="R2387" s="1"/>
      <c r="S2387" s="1"/>
    </row>
    <row r="2388" spans="18:19" ht="15">
      <c r="R2388" s="1"/>
      <c r="S2388" s="1"/>
    </row>
    <row r="2389" spans="18:19" ht="15">
      <c r="R2389" s="1"/>
      <c r="S2389" s="1"/>
    </row>
    <row r="2390" spans="18:19" ht="15">
      <c r="R2390" s="1"/>
      <c r="S2390" s="1"/>
    </row>
    <row r="2391" spans="18:19" ht="15">
      <c r="R2391" s="1"/>
      <c r="S2391" s="1"/>
    </row>
    <row r="2392" spans="18:19" ht="15">
      <c r="R2392" s="1"/>
      <c r="S2392" s="1"/>
    </row>
    <row r="2393" spans="18:19" ht="15">
      <c r="R2393" s="1"/>
      <c r="S2393" s="1"/>
    </row>
    <row r="2394" spans="18:19" ht="15">
      <c r="R2394" s="1"/>
      <c r="S2394" s="1"/>
    </row>
    <row r="2395" spans="18:19" ht="15">
      <c r="R2395" s="1"/>
      <c r="S2395" s="1"/>
    </row>
    <row r="2396" spans="18:19" ht="15">
      <c r="R2396" s="1"/>
      <c r="S2396" s="1"/>
    </row>
    <row r="2397" spans="18:19" ht="15">
      <c r="R2397" s="1"/>
      <c r="S2397" s="1"/>
    </row>
    <row r="2398" spans="18:19" ht="15">
      <c r="R2398" s="1"/>
      <c r="S2398" s="1"/>
    </row>
    <row r="2399" spans="18:19" ht="15">
      <c r="R2399" s="1"/>
      <c r="S2399" s="1"/>
    </row>
    <row r="2400" spans="18:19" ht="15">
      <c r="R2400" s="1"/>
      <c r="S2400" s="1"/>
    </row>
    <row r="2401" spans="18:19" ht="15">
      <c r="R2401" s="1"/>
      <c r="S2401" s="1"/>
    </row>
    <row r="2402" spans="18:19" ht="15">
      <c r="R2402" s="1"/>
      <c r="S2402" s="1"/>
    </row>
    <row r="2403" spans="18:19" ht="15">
      <c r="R2403" s="1"/>
      <c r="S2403" s="1"/>
    </row>
    <row r="2404" spans="18:19" ht="15">
      <c r="R2404" s="1"/>
      <c r="S2404" s="1"/>
    </row>
    <row r="2405" spans="18:19" ht="15">
      <c r="R2405" s="1"/>
      <c r="S2405" s="1"/>
    </row>
    <row r="2406" spans="18:19" ht="15">
      <c r="R2406" s="1"/>
      <c r="S2406" s="1"/>
    </row>
    <row r="2407" spans="18:19" ht="15">
      <c r="R2407" s="1"/>
      <c r="S2407" s="1"/>
    </row>
    <row r="2408" spans="18:19" ht="15">
      <c r="R2408" s="1"/>
      <c r="S2408" s="1"/>
    </row>
    <row r="2409" spans="18:19" ht="15">
      <c r="R2409" s="1"/>
      <c r="S2409" s="1"/>
    </row>
    <row r="2410" spans="18:19" ht="15">
      <c r="R2410" s="1"/>
      <c r="S2410" s="1"/>
    </row>
    <row r="2411" spans="18:19" ht="15">
      <c r="R2411" s="1"/>
      <c r="S2411" s="1"/>
    </row>
    <row r="2412" spans="18:19" ht="15">
      <c r="R2412" s="1"/>
      <c r="S2412" s="1"/>
    </row>
    <row r="2413" spans="18:19" ht="15">
      <c r="R2413" s="1"/>
      <c r="S2413" s="1"/>
    </row>
    <row r="2414" spans="18:19" ht="15">
      <c r="R2414" s="1"/>
      <c r="S2414" s="1"/>
    </row>
    <row r="2415" spans="18:19" ht="15">
      <c r="R2415" s="1"/>
      <c r="S2415" s="1"/>
    </row>
    <row r="2416" spans="18:19" ht="15">
      <c r="R2416" s="1"/>
      <c r="S2416" s="1"/>
    </row>
    <row r="2417" spans="18:19" ht="15">
      <c r="R2417" s="1"/>
      <c r="S2417" s="1"/>
    </row>
    <row r="2418" spans="18:19" ht="15">
      <c r="R2418" s="1"/>
      <c r="S2418" s="1"/>
    </row>
    <row r="2419" spans="18:19" ht="15">
      <c r="R2419" s="1"/>
      <c r="S2419" s="1"/>
    </row>
    <row r="2420" spans="18:19" ht="15">
      <c r="R2420" s="1"/>
      <c r="S2420" s="1"/>
    </row>
    <row r="2421" spans="18:19" ht="15">
      <c r="R2421" s="1"/>
      <c r="S2421" s="1"/>
    </row>
    <row r="2422" spans="18:19" ht="15">
      <c r="R2422" s="1"/>
      <c r="S2422" s="1"/>
    </row>
    <row r="2423" spans="18:19" ht="15">
      <c r="R2423" s="1"/>
      <c r="S2423" s="1"/>
    </row>
    <row r="2424" spans="18:19" ht="15">
      <c r="R2424" s="1"/>
      <c r="S2424" s="1"/>
    </row>
    <row r="2425" spans="18:19" ht="15">
      <c r="R2425" s="1"/>
      <c r="S2425" s="1"/>
    </row>
    <row r="2426" spans="18:19" ht="15">
      <c r="R2426" s="1"/>
      <c r="S2426" s="1"/>
    </row>
    <row r="2427" spans="18:19" ht="15">
      <c r="R2427" s="1"/>
      <c r="S2427" s="1"/>
    </row>
    <row r="2428" spans="18:19" ht="15">
      <c r="R2428" s="1"/>
      <c r="S2428" s="1"/>
    </row>
    <row r="2429" spans="18:19" ht="15">
      <c r="R2429" s="1"/>
      <c r="S2429" s="1"/>
    </row>
    <row r="2430" spans="18:19" ht="15">
      <c r="R2430" s="1"/>
      <c r="S2430" s="1"/>
    </row>
    <row r="2431" spans="18:19" ht="15">
      <c r="R2431" s="1"/>
      <c r="S2431" s="1"/>
    </row>
    <row r="2432" spans="18:19" ht="15">
      <c r="R2432" s="1"/>
      <c r="S2432" s="1"/>
    </row>
    <row r="2433" spans="18:19" ht="15">
      <c r="R2433" s="1"/>
      <c r="S2433" s="1"/>
    </row>
    <row r="2434" spans="18:19" ht="15">
      <c r="R2434" s="1"/>
      <c r="S2434" s="1"/>
    </row>
    <row r="2435" spans="18:19" ht="15">
      <c r="R2435" s="1"/>
      <c r="S2435" s="1"/>
    </row>
    <row r="2436" spans="18:19" ht="15">
      <c r="R2436" s="1"/>
      <c r="S2436" s="1"/>
    </row>
    <row r="2437" spans="18:19" ht="15">
      <c r="R2437" s="1"/>
      <c r="S2437" s="1"/>
    </row>
    <row r="2438" spans="18:19" ht="15">
      <c r="R2438" s="1"/>
      <c r="S2438" s="1"/>
    </row>
    <row r="2439" spans="18:19" ht="15">
      <c r="R2439" s="1"/>
      <c r="S2439" s="1"/>
    </row>
    <row r="2440" spans="18:19" ht="15">
      <c r="R2440" s="1"/>
      <c r="S2440" s="1"/>
    </row>
    <row r="2441" spans="18:19" ht="15">
      <c r="R2441" s="1"/>
      <c r="S2441" s="1"/>
    </row>
    <row r="2442" spans="18:19" ht="15">
      <c r="R2442" s="1"/>
      <c r="S2442" s="1"/>
    </row>
    <row r="2443" spans="18:19" ht="15">
      <c r="R2443" s="1"/>
      <c r="S2443" s="1"/>
    </row>
    <row r="2444" spans="18:19" ht="15">
      <c r="R2444" s="1"/>
      <c r="S2444" s="1"/>
    </row>
    <row r="2445" spans="18:19" ht="15">
      <c r="R2445" s="1"/>
      <c r="S2445" s="1"/>
    </row>
    <row r="2446" spans="18:19" ht="15">
      <c r="R2446" s="1"/>
      <c r="S2446" s="1"/>
    </row>
    <row r="2447" spans="18:19" ht="15">
      <c r="R2447" s="1"/>
      <c r="S2447" s="1"/>
    </row>
    <row r="2448" spans="18:19" ht="15">
      <c r="R2448" s="1"/>
      <c r="S2448" s="1"/>
    </row>
    <row r="2449" spans="18:19" ht="15">
      <c r="R2449" s="1"/>
      <c r="S2449" s="1"/>
    </row>
    <row r="2450" spans="18:19" ht="15">
      <c r="R2450" s="1"/>
      <c r="S2450" s="1"/>
    </row>
    <row r="2451" spans="18:19" ht="15">
      <c r="R2451" s="1"/>
      <c r="S2451" s="1"/>
    </row>
    <row r="2452" spans="18:19" ht="15">
      <c r="R2452" s="1"/>
      <c r="S2452" s="1"/>
    </row>
    <row r="2453" spans="18:19" ht="15">
      <c r="R2453" s="1"/>
      <c r="S2453" s="1"/>
    </row>
    <row r="2454" spans="18:19" ht="15">
      <c r="R2454" s="1"/>
      <c r="S2454" s="1"/>
    </row>
    <row r="2455" spans="18:19" ht="15">
      <c r="R2455" s="1"/>
      <c r="S2455" s="1"/>
    </row>
    <row r="2456" spans="18:19" ht="15">
      <c r="R2456" s="1"/>
      <c r="S2456" s="1"/>
    </row>
    <row r="2457" spans="18:19" ht="15">
      <c r="R2457" s="1"/>
      <c r="S2457" s="1"/>
    </row>
    <row r="2458" spans="18:19" ht="15">
      <c r="R2458" s="1"/>
      <c r="S2458" s="1"/>
    </row>
    <row r="2459" spans="18:19" ht="15">
      <c r="R2459" s="1"/>
      <c r="S2459" s="1"/>
    </row>
    <row r="2460" spans="18:19" ht="15">
      <c r="R2460" s="1"/>
      <c r="S2460" s="1"/>
    </row>
    <row r="2461" spans="18:19" ht="15">
      <c r="R2461" s="1"/>
      <c r="S2461" s="1"/>
    </row>
    <row r="2462" spans="18:19" ht="15">
      <c r="R2462" s="1"/>
      <c r="S2462" s="1"/>
    </row>
    <row r="2463" spans="18:19" ht="15">
      <c r="R2463" s="1"/>
      <c r="S2463" s="1"/>
    </row>
    <row r="2464" spans="18:19" ht="15">
      <c r="R2464" s="1"/>
      <c r="S2464" s="1"/>
    </row>
    <row r="2465" spans="18:19" ht="15">
      <c r="R2465" s="1"/>
      <c r="S2465" s="1"/>
    </row>
    <row r="2466" spans="18:19" ht="15">
      <c r="R2466" s="1"/>
      <c r="S2466" s="1"/>
    </row>
    <row r="2467" spans="18:19" ht="15">
      <c r="R2467" s="1"/>
      <c r="S2467" s="1"/>
    </row>
    <row r="2468" spans="18:19" ht="15">
      <c r="R2468" s="1"/>
      <c r="S2468" s="1"/>
    </row>
    <row r="2469" spans="18:19" ht="15">
      <c r="R2469" s="1"/>
      <c r="S2469" s="1"/>
    </row>
    <row r="2470" spans="18:19" ht="15">
      <c r="R2470" s="1"/>
      <c r="S2470" s="1"/>
    </row>
    <row r="2471" spans="18:19" ht="15">
      <c r="R2471" s="1"/>
      <c r="S2471" s="1"/>
    </row>
    <row r="2472" spans="18:19" ht="15">
      <c r="R2472" s="1"/>
      <c r="S2472" s="1"/>
    </row>
    <row r="2473" spans="18:19" ht="15">
      <c r="R2473" s="1"/>
      <c r="S2473" s="1"/>
    </row>
    <row r="2474" spans="18:19" ht="15">
      <c r="R2474" s="1"/>
      <c r="S2474" s="1"/>
    </row>
    <row r="2475" spans="18:19" ht="15">
      <c r="R2475" s="1"/>
      <c r="S2475" s="1"/>
    </row>
    <row r="2476" spans="18:19" ht="15">
      <c r="R2476" s="1"/>
      <c r="S2476" s="1"/>
    </row>
    <row r="2477" spans="18:19" ht="15">
      <c r="R2477" s="1"/>
      <c r="S2477" s="1"/>
    </row>
    <row r="2478" spans="18:19" ht="15">
      <c r="R2478" s="1"/>
      <c r="S2478" s="1"/>
    </row>
    <row r="2479" spans="18:19" ht="15">
      <c r="R2479" s="1"/>
      <c r="S2479" s="1"/>
    </row>
    <row r="2480" spans="18:19" ht="15">
      <c r="R2480" s="1"/>
      <c r="S2480" s="1"/>
    </row>
    <row r="2481" spans="18:19" ht="15">
      <c r="R2481" s="1"/>
      <c r="S2481" s="1"/>
    </row>
    <row r="2482" spans="18:19" ht="15">
      <c r="R2482" s="1"/>
      <c r="S2482" s="1"/>
    </row>
    <row r="2483" spans="18:19" ht="15">
      <c r="R2483" s="1"/>
      <c r="S2483" s="1"/>
    </row>
    <row r="2484" spans="18:19" ht="15">
      <c r="R2484" s="1"/>
      <c r="S2484" s="1"/>
    </row>
    <row r="2485" spans="18:19" ht="15">
      <c r="R2485" s="1"/>
      <c r="S2485" s="1"/>
    </row>
    <row r="2486" spans="18:19" ht="15">
      <c r="R2486" s="1"/>
      <c r="S2486" s="1"/>
    </row>
    <row r="2487" spans="18:19" ht="15">
      <c r="R2487" s="1"/>
      <c r="S2487" s="1"/>
    </row>
    <row r="2488" spans="18:19" ht="15">
      <c r="R2488" s="1"/>
      <c r="S2488" s="1"/>
    </row>
    <row r="2489" spans="18:19" ht="15">
      <c r="R2489" s="1"/>
      <c r="S2489" s="1"/>
    </row>
    <row r="2490" spans="18:19" ht="15">
      <c r="R2490" s="1"/>
      <c r="S2490" s="1"/>
    </row>
    <row r="2491" spans="18:19" ht="15">
      <c r="R2491" s="1"/>
      <c r="S2491" s="1"/>
    </row>
    <row r="2492" spans="18:19" ht="15">
      <c r="R2492" s="1"/>
      <c r="S2492" s="1"/>
    </row>
    <row r="2493" spans="18:19" ht="15">
      <c r="R2493" s="1"/>
      <c r="S2493" s="1"/>
    </row>
    <row r="2494" spans="18:19" ht="15">
      <c r="R2494" s="1"/>
      <c r="S2494" s="1"/>
    </row>
    <row r="2495" spans="18:19" ht="15">
      <c r="R2495" s="1"/>
      <c r="S2495" s="1"/>
    </row>
    <row r="2496" spans="18:19" ht="15">
      <c r="R2496" s="1"/>
      <c r="S2496" s="1"/>
    </row>
    <row r="2497" spans="18:19" ht="15">
      <c r="R2497" s="1"/>
      <c r="S2497" s="1"/>
    </row>
    <row r="2498" spans="18:19" ht="15">
      <c r="R2498" s="1"/>
      <c r="S2498" s="1"/>
    </row>
    <row r="2499" spans="18:19" ht="15">
      <c r="R2499" s="1"/>
      <c r="S2499" s="1"/>
    </row>
    <row r="2500" spans="18:19" ht="15">
      <c r="R2500" s="1"/>
      <c r="S2500" s="1"/>
    </row>
    <row r="2501" spans="18:19" ht="15">
      <c r="R2501" s="1"/>
      <c r="S2501" s="1"/>
    </row>
    <row r="2502" spans="18:19" ht="15">
      <c r="R2502" s="1"/>
      <c r="S2502" s="1"/>
    </row>
    <row r="2503" spans="18:19" ht="15">
      <c r="R2503" s="1"/>
      <c r="S2503" s="1"/>
    </row>
    <row r="2504" spans="18:19" ht="15">
      <c r="R2504" s="1"/>
      <c r="S2504" s="1"/>
    </row>
    <row r="2505" spans="18:19" ht="15">
      <c r="R2505" s="1"/>
      <c r="S2505" s="1"/>
    </row>
    <row r="2506" spans="18:19" ht="15">
      <c r="R2506" s="1"/>
      <c r="S2506" s="1"/>
    </row>
    <row r="2507" spans="18:19" ht="15">
      <c r="R2507" s="1"/>
      <c r="S2507" s="1"/>
    </row>
    <row r="2508" spans="18:19" ht="15">
      <c r="R2508" s="1"/>
      <c r="S2508" s="1"/>
    </row>
    <row r="2509" spans="18:19" ht="15">
      <c r="R2509" s="1"/>
      <c r="S2509" s="1"/>
    </row>
    <row r="2510" spans="18:19" ht="15">
      <c r="R2510" s="1"/>
      <c r="S2510" s="1"/>
    </row>
    <row r="2511" spans="18:19" ht="15">
      <c r="R2511" s="1"/>
      <c r="S2511" s="1"/>
    </row>
    <row r="2512" spans="18:19" ht="15">
      <c r="R2512" s="1"/>
      <c r="S2512" s="1"/>
    </row>
    <row r="2513" spans="18:19" ht="15">
      <c r="R2513" s="1"/>
      <c r="S2513" s="1"/>
    </row>
    <row r="2514" spans="18:19" ht="15">
      <c r="R2514" s="1"/>
      <c r="S2514" s="1"/>
    </row>
    <row r="2515" spans="18:19" ht="15">
      <c r="R2515" s="1"/>
      <c r="S2515" s="1"/>
    </row>
    <row r="2516" spans="18:19" ht="15">
      <c r="R2516" s="1"/>
      <c r="S2516" s="1"/>
    </row>
    <row r="2517" spans="18:19" ht="15">
      <c r="R2517" s="1"/>
      <c r="S2517" s="1"/>
    </row>
    <row r="2518" spans="18:19" ht="15">
      <c r="R2518" s="1"/>
      <c r="S2518" s="1"/>
    </row>
    <row r="2519" spans="18:19" ht="15">
      <c r="R2519" s="1"/>
      <c r="S2519" s="1"/>
    </row>
    <row r="2520" spans="18:19" ht="15">
      <c r="R2520" s="1"/>
      <c r="S2520" s="1"/>
    </row>
    <row r="2521" spans="18:19" ht="15">
      <c r="R2521" s="1"/>
      <c r="S2521" s="1"/>
    </row>
    <row r="2522" spans="18:19" ht="15">
      <c r="R2522" s="1"/>
      <c r="S2522" s="1"/>
    </row>
    <row r="2523" spans="18:19" ht="15">
      <c r="R2523" s="1"/>
      <c r="S2523" s="1"/>
    </row>
    <row r="2524" spans="18:19" ht="15">
      <c r="R2524" s="1"/>
      <c r="S2524" s="1"/>
    </row>
    <row r="2525" spans="18:19" ht="15">
      <c r="R2525" s="1"/>
      <c r="S2525" s="1"/>
    </row>
    <row r="2526" spans="18:19" ht="15">
      <c r="R2526" s="1"/>
      <c r="S2526" s="1"/>
    </row>
    <row r="2527" spans="18:19" ht="15">
      <c r="R2527" s="1"/>
      <c r="S2527" s="1"/>
    </row>
    <row r="2528" spans="18:19" ht="15">
      <c r="R2528" s="1"/>
      <c r="S2528" s="1"/>
    </row>
    <row r="2529" spans="18:19" ht="15">
      <c r="R2529" s="1"/>
      <c r="S2529" s="1"/>
    </row>
    <row r="2530" spans="18:19" ht="15">
      <c r="R2530" s="1"/>
      <c r="S2530" s="1"/>
    </row>
    <row r="2531" spans="18:19" ht="15">
      <c r="R2531" s="1"/>
      <c r="S2531" s="1"/>
    </row>
    <row r="2532" spans="18:19" ht="15">
      <c r="R2532" s="1"/>
      <c r="S2532" s="1"/>
    </row>
    <row r="2533" spans="18:19" ht="15">
      <c r="R2533" s="1"/>
      <c r="S2533" s="1"/>
    </row>
    <row r="2534" spans="18:19" ht="15">
      <c r="R2534" s="1"/>
      <c r="S2534" s="1"/>
    </row>
    <row r="2535" spans="18:19" ht="15">
      <c r="R2535" s="1"/>
      <c r="S2535" s="1"/>
    </row>
    <row r="2536" spans="18:19" ht="15">
      <c r="R2536" s="1"/>
      <c r="S2536" s="1"/>
    </row>
    <row r="2537" spans="18:19" ht="15">
      <c r="R2537" s="1"/>
      <c r="S2537" s="1"/>
    </row>
    <row r="2538" spans="18:19" ht="15">
      <c r="R2538" s="1"/>
      <c r="S2538" s="1"/>
    </row>
    <row r="2539" spans="18:19" ht="15">
      <c r="R2539" s="1"/>
      <c r="S2539" s="1"/>
    </row>
    <row r="2540" spans="18:19" ht="15">
      <c r="R2540" s="1"/>
      <c r="S2540" s="1"/>
    </row>
    <row r="2541" spans="18:19" ht="15">
      <c r="R2541" s="1"/>
      <c r="S2541" s="1"/>
    </row>
    <row r="2542" spans="18:19" ht="15">
      <c r="R2542" s="1"/>
      <c r="S2542" s="1"/>
    </row>
    <row r="2543" spans="18:19" ht="15">
      <c r="R2543" s="1"/>
      <c r="S2543" s="1"/>
    </row>
    <row r="2544" spans="18:19" ht="15">
      <c r="R2544" s="1"/>
      <c r="S2544" s="1"/>
    </row>
    <row r="2545" spans="18:19" ht="15">
      <c r="R2545" s="1"/>
      <c r="S2545" s="1"/>
    </row>
    <row r="2546" spans="18:19" ht="15">
      <c r="R2546" s="1"/>
      <c r="S2546" s="1"/>
    </row>
    <row r="2547" spans="18:19" ht="15">
      <c r="R2547" s="1"/>
      <c r="S2547" s="1"/>
    </row>
    <row r="2548" spans="18:19" ht="15">
      <c r="R2548" s="1"/>
      <c r="S2548" s="1"/>
    </row>
    <row r="2549" spans="18:19" ht="15">
      <c r="R2549" s="1"/>
      <c r="S2549" s="1"/>
    </row>
    <row r="2550" spans="18:19" ht="15">
      <c r="R2550" s="1"/>
      <c r="S2550" s="1"/>
    </row>
    <row r="2551" spans="18:19" ht="15">
      <c r="R2551" s="1"/>
      <c r="S2551" s="1"/>
    </row>
    <row r="2552" spans="18:19" ht="15">
      <c r="R2552" s="1"/>
      <c r="S2552" s="1"/>
    </row>
    <row r="2553" spans="18:19" ht="15">
      <c r="R2553" s="1"/>
      <c r="S2553" s="1"/>
    </row>
    <row r="2554" spans="18:19" ht="15">
      <c r="R2554" s="1"/>
      <c r="S2554" s="1"/>
    </row>
    <row r="2555" spans="18:19" ht="15">
      <c r="R2555" s="1"/>
      <c r="S2555" s="1"/>
    </row>
    <row r="2556" spans="18:19" ht="15">
      <c r="R2556" s="1"/>
      <c r="S2556" s="1"/>
    </row>
    <row r="2557" spans="18:19" ht="15">
      <c r="R2557" s="1"/>
      <c r="S2557" s="1"/>
    </row>
    <row r="2558" spans="18:19" ht="15">
      <c r="R2558" s="1"/>
      <c r="S2558" s="1"/>
    </row>
    <row r="2559" spans="18:19" ht="15">
      <c r="R2559" s="1"/>
      <c r="S2559" s="1"/>
    </row>
    <row r="2560" spans="18:19" ht="15">
      <c r="R2560" s="1"/>
      <c r="S2560" s="1"/>
    </row>
    <row r="2561" spans="18:19" ht="15">
      <c r="R2561" s="1"/>
      <c r="S2561" s="1"/>
    </row>
    <row r="2562" spans="18:19" ht="15">
      <c r="R2562" s="1"/>
      <c r="S2562" s="1"/>
    </row>
    <row r="2563" spans="18:19" ht="15">
      <c r="R2563" s="1"/>
      <c r="S2563" s="1"/>
    </row>
    <row r="2564" spans="18:19" ht="15">
      <c r="R2564" s="1"/>
      <c r="S2564" s="1"/>
    </row>
    <row r="2565" spans="18:19" ht="15">
      <c r="R2565" s="1"/>
      <c r="S2565" s="1"/>
    </row>
    <row r="2566" spans="18:19" ht="15">
      <c r="R2566" s="1"/>
      <c r="S2566" s="1"/>
    </row>
    <row r="2567" spans="18:19" ht="15">
      <c r="R2567" s="1"/>
      <c r="S2567" s="1"/>
    </row>
    <row r="2568" spans="18:19" ht="15">
      <c r="R2568" s="1"/>
      <c r="S2568" s="1"/>
    </row>
    <row r="2569" spans="18:19" ht="15">
      <c r="R2569" s="1"/>
      <c r="S2569" s="1"/>
    </row>
    <row r="2570" spans="18:19" ht="15">
      <c r="R2570" s="1"/>
      <c r="S2570" s="1"/>
    </row>
    <row r="2571" spans="18:19" ht="15">
      <c r="R2571" s="1"/>
      <c r="S2571" s="1"/>
    </row>
    <row r="2572" spans="18:19" ht="15">
      <c r="R2572" s="1"/>
      <c r="S2572" s="1"/>
    </row>
    <row r="2573" spans="18:19" ht="15">
      <c r="R2573" s="1"/>
      <c r="S2573" s="1"/>
    </row>
    <row r="2574" spans="18:19" ht="15">
      <c r="R2574" s="1"/>
      <c r="S2574" s="1"/>
    </row>
    <row r="2575" spans="18:19" ht="15">
      <c r="R2575" s="1"/>
      <c r="S2575" s="1"/>
    </row>
    <row r="2576" spans="18:19" ht="15">
      <c r="R2576" s="1"/>
      <c r="S2576" s="1"/>
    </row>
    <row r="2577" spans="18:19" ht="15">
      <c r="R2577" s="1"/>
      <c r="S2577" s="1"/>
    </row>
    <row r="2578" spans="18:19" ht="15">
      <c r="R2578" s="1"/>
      <c r="S2578" s="1"/>
    </row>
    <row r="2579" spans="18:19" ht="15">
      <c r="R2579" s="1"/>
      <c r="S2579" s="1"/>
    </row>
    <row r="2580" spans="18:19" ht="15">
      <c r="R2580" s="1"/>
      <c r="S2580" s="1"/>
    </row>
    <row r="2581" spans="18:19" ht="15">
      <c r="R2581" s="1"/>
      <c r="S2581" s="1"/>
    </row>
    <row r="2582" spans="18:19" ht="15">
      <c r="R2582" s="1"/>
      <c r="S2582" s="1"/>
    </row>
    <row r="2583" spans="18:19" ht="15">
      <c r="R2583" s="1"/>
      <c r="S2583" s="1"/>
    </row>
    <row r="2584" spans="18:19" ht="15">
      <c r="R2584" s="1"/>
      <c r="S2584" s="1"/>
    </row>
    <row r="2585" spans="18:19" ht="15">
      <c r="R2585" s="1"/>
      <c r="S2585" s="1"/>
    </row>
    <row r="2586" spans="18:19" ht="15">
      <c r="R2586" s="1"/>
      <c r="S2586" s="1"/>
    </row>
    <row r="2587" spans="18:19" ht="15">
      <c r="R2587" s="1"/>
      <c r="S2587" s="1"/>
    </row>
    <row r="2588" spans="18:19" ht="15">
      <c r="R2588" s="1"/>
      <c r="S2588" s="1"/>
    </row>
    <row r="2589" spans="18:19" ht="15">
      <c r="R2589" s="1"/>
      <c r="S2589" s="1"/>
    </row>
    <row r="2590" spans="18:19" ht="15">
      <c r="R2590" s="1"/>
      <c r="S2590" s="1"/>
    </row>
    <row r="2591" spans="18:19" ht="15">
      <c r="R2591" s="1"/>
      <c r="S2591" s="1"/>
    </row>
    <row r="2592" spans="18:19" ht="15">
      <c r="R2592" s="1"/>
      <c r="S2592" s="1"/>
    </row>
    <row r="2593" spans="18:19" ht="15">
      <c r="R2593" s="1"/>
      <c r="S2593" s="1"/>
    </row>
    <row r="2594" spans="18:19" ht="15">
      <c r="R2594" s="1"/>
      <c r="S2594" s="1"/>
    </row>
    <row r="2595" spans="18:19" ht="15">
      <c r="R2595" s="1"/>
      <c r="S2595" s="1"/>
    </row>
    <row r="2596" spans="18:19" ht="15">
      <c r="R2596" s="1"/>
      <c r="S2596" s="1"/>
    </row>
    <row r="2597" spans="18:19" ht="15">
      <c r="R2597" s="1"/>
      <c r="S2597" s="1"/>
    </row>
    <row r="2598" spans="18:19" ht="15">
      <c r="R2598" s="1"/>
      <c r="S2598" s="1"/>
    </row>
    <row r="2599" spans="18:19" ht="15">
      <c r="R2599" s="1"/>
      <c r="S2599" s="1"/>
    </row>
    <row r="2600" spans="18:19" ht="15">
      <c r="R2600" s="1"/>
      <c r="S2600" s="1"/>
    </row>
    <row r="2601" spans="18:19" ht="15">
      <c r="R2601" s="1"/>
      <c r="S2601" s="1"/>
    </row>
    <row r="2602" spans="18:19" ht="15">
      <c r="R2602" s="1"/>
      <c r="S2602" s="1"/>
    </row>
    <row r="2603" spans="18:19" ht="15">
      <c r="R2603" s="1"/>
      <c r="S2603" s="1"/>
    </row>
    <row r="2604" spans="18:19" ht="15">
      <c r="R2604" s="1"/>
      <c r="S2604" s="1"/>
    </row>
    <row r="2605" spans="18:19" ht="15">
      <c r="R2605" s="1"/>
      <c r="S2605" s="1"/>
    </row>
    <row r="2606" spans="18:19" ht="15">
      <c r="R2606" s="1"/>
      <c r="S2606" s="1"/>
    </row>
    <row r="2607" spans="18:19" ht="15">
      <c r="R2607" s="1"/>
      <c r="S2607" s="1"/>
    </row>
    <row r="2608" spans="18:19" ht="15">
      <c r="R2608" s="1"/>
      <c r="S2608" s="1"/>
    </row>
    <row r="2609" spans="18:19" ht="15">
      <c r="R2609" s="1"/>
      <c r="S2609" s="1"/>
    </row>
    <row r="2610" spans="18:19" ht="15">
      <c r="R2610" s="1"/>
      <c r="S2610" s="1"/>
    </row>
    <row r="2611" spans="18:19" ht="15">
      <c r="R2611" s="1"/>
      <c r="S2611" s="1"/>
    </row>
    <row r="2612" spans="18:19" ht="15">
      <c r="R2612" s="1"/>
      <c r="S2612" s="1"/>
    </row>
    <row r="2613" spans="18:19" ht="15">
      <c r="R2613" s="1"/>
      <c r="S2613" s="1"/>
    </row>
    <row r="2614" spans="18:19" ht="15">
      <c r="R2614" s="1"/>
      <c r="S2614" s="1"/>
    </row>
    <row r="2615" spans="18:19" ht="15">
      <c r="R2615" s="1"/>
      <c r="S2615" s="1"/>
    </row>
    <row r="2616" spans="18:19" ht="15">
      <c r="R2616" s="1"/>
      <c r="S2616" s="1"/>
    </row>
    <row r="2617" spans="18:19" ht="15">
      <c r="R2617" s="1"/>
      <c r="S2617" s="1"/>
    </row>
    <row r="2618" spans="18:19" ht="15">
      <c r="R2618" s="1"/>
      <c r="S2618" s="1"/>
    </row>
    <row r="2619" spans="18:19" ht="15">
      <c r="R2619" s="1"/>
      <c r="S2619" s="1"/>
    </row>
    <row r="2620" spans="18:19" ht="15">
      <c r="R2620" s="1"/>
      <c r="S2620" s="1"/>
    </row>
    <row r="2621" spans="18:19" ht="15">
      <c r="R2621" s="1"/>
      <c r="S2621" s="1"/>
    </row>
    <row r="2622" spans="18:19" ht="15">
      <c r="R2622" s="1"/>
      <c r="S2622" s="1"/>
    </row>
    <row r="2623" spans="18:19" ht="15">
      <c r="R2623" s="1"/>
      <c r="S2623" s="1"/>
    </row>
    <row r="2624" spans="18:19" ht="15">
      <c r="R2624" s="1"/>
      <c r="S2624" s="1"/>
    </row>
    <row r="2625" spans="18:19" ht="15">
      <c r="R2625" s="1"/>
      <c r="S2625" s="1"/>
    </row>
    <row r="2626" spans="18:19" ht="15">
      <c r="R2626" s="1"/>
      <c r="S2626" s="1"/>
    </row>
    <row r="2627" spans="18:19" ht="15">
      <c r="R2627" s="1"/>
      <c r="S2627" s="1"/>
    </row>
    <row r="2628" spans="18:19" ht="15">
      <c r="R2628" s="1"/>
      <c r="S2628" s="1"/>
    </row>
    <row r="2629" spans="18:19" ht="15">
      <c r="R2629" s="1"/>
      <c r="S2629" s="1"/>
    </row>
    <row r="2630" spans="18:19" ht="15">
      <c r="R2630" s="1"/>
      <c r="S2630" s="1"/>
    </row>
    <row r="2631" spans="18:19" ht="15">
      <c r="R2631" s="1"/>
      <c r="S2631" s="1"/>
    </row>
    <row r="2632" spans="18:19" ht="15">
      <c r="R2632" s="1"/>
      <c r="S2632" s="1"/>
    </row>
    <row r="2633" spans="18:19" ht="15">
      <c r="R2633" s="1"/>
      <c r="S2633" s="1"/>
    </row>
    <row r="2634" spans="18:19" ht="15">
      <c r="R2634" s="1"/>
      <c r="S2634" s="1"/>
    </row>
    <row r="2635" spans="18:19" ht="15">
      <c r="R2635" s="1"/>
      <c r="S2635" s="1"/>
    </row>
    <row r="2636" spans="18:19" ht="15">
      <c r="R2636" s="1"/>
      <c r="S2636" s="1"/>
    </row>
    <row r="2637" spans="18:19" ht="15">
      <c r="R2637" s="1"/>
      <c r="S2637" s="1"/>
    </row>
    <row r="2638" spans="18:19" ht="15">
      <c r="R2638" s="1"/>
      <c r="S2638" s="1"/>
    </row>
    <row r="2639" spans="18:19" ht="15">
      <c r="R2639" s="1"/>
      <c r="S2639" s="1"/>
    </row>
    <row r="2640" spans="18:19" ht="15">
      <c r="R2640" s="1"/>
      <c r="S2640" s="1"/>
    </row>
    <row r="2641" spans="18:19" ht="15">
      <c r="R2641" s="1"/>
      <c r="S2641" s="1"/>
    </row>
    <row r="2642" spans="18:19" ht="15">
      <c r="R2642" s="1"/>
      <c r="S2642" s="1"/>
    </row>
    <row r="2643" spans="18:19" ht="15">
      <c r="R2643" s="1"/>
      <c r="S2643" s="1"/>
    </row>
    <row r="2644" spans="18:19" ht="15">
      <c r="R2644" s="1"/>
      <c r="S2644" s="1"/>
    </row>
    <row r="2645" spans="18:19" ht="15">
      <c r="R2645" s="1"/>
      <c r="S2645" s="1"/>
    </row>
    <row r="2646" spans="18:19" ht="15">
      <c r="R2646" s="1"/>
      <c r="S2646" s="1"/>
    </row>
    <row r="2647" spans="18:19" ht="15">
      <c r="R2647" s="1"/>
      <c r="S2647" s="1"/>
    </row>
    <row r="2648" spans="18:19" ht="15">
      <c r="R2648" s="1"/>
      <c r="S2648" s="1"/>
    </row>
    <row r="2649" spans="18:19" ht="15">
      <c r="R2649" s="1"/>
      <c r="S2649" s="1"/>
    </row>
    <row r="2650" spans="18:19" ht="15">
      <c r="R2650" s="1"/>
      <c r="S2650" s="1"/>
    </row>
    <row r="2651" spans="18:19" ht="15">
      <c r="R2651" s="1"/>
      <c r="S2651" s="1"/>
    </row>
    <row r="2652" spans="18:19" ht="15">
      <c r="R2652" s="1"/>
      <c r="S2652" s="1"/>
    </row>
    <row r="2653" spans="18:19" ht="15">
      <c r="R2653" s="1"/>
      <c r="S2653" s="1"/>
    </row>
    <row r="2654" spans="18:19" ht="15">
      <c r="R2654" s="1"/>
      <c r="S2654" s="1"/>
    </row>
    <row r="2655" spans="18:19" ht="15">
      <c r="R2655" s="1"/>
      <c r="S2655" s="1"/>
    </row>
    <row r="2656" spans="18:19" ht="15">
      <c r="R2656" s="1"/>
      <c r="S2656" s="1"/>
    </row>
    <row r="2657" spans="18:19" ht="15">
      <c r="R2657" s="1"/>
      <c r="S2657" s="1"/>
    </row>
    <row r="2658" spans="18:19" ht="15">
      <c r="R2658" s="1"/>
      <c r="S2658" s="1"/>
    </row>
    <row r="2659" spans="18:19" ht="15">
      <c r="R2659" s="1"/>
      <c r="S2659" s="1"/>
    </row>
    <row r="2660" spans="18:19" ht="15">
      <c r="R2660" s="1"/>
      <c r="S2660" s="1"/>
    </row>
    <row r="2661" spans="18:19" ht="15">
      <c r="R2661" s="1"/>
      <c r="S2661" s="1"/>
    </row>
    <row r="2662" spans="18:19" ht="15">
      <c r="R2662" s="1"/>
      <c r="S2662" s="1"/>
    </row>
    <row r="2663" spans="18:19" ht="15">
      <c r="R2663" s="1"/>
      <c r="S2663" s="1"/>
    </row>
    <row r="2664" spans="18:19" ht="15">
      <c r="R2664" s="1"/>
      <c r="S2664" s="1"/>
    </row>
    <row r="2665" spans="18:19" ht="15">
      <c r="R2665" s="1"/>
      <c r="S2665" s="1"/>
    </row>
    <row r="2666" spans="18:19" ht="15">
      <c r="R2666" s="1"/>
      <c r="S2666" s="1"/>
    </row>
    <row r="2667" spans="18:19" ht="15">
      <c r="R2667" s="1"/>
      <c r="S2667" s="1"/>
    </row>
    <row r="2668" spans="18:19" ht="15">
      <c r="R2668" s="1"/>
      <c r="S2668" s="1"/>
    </row>
    <row r="2669" spans="18:19" ht="15">
      <c r="R2669" s="1"/>
      <c r="S2669" s="1"/>
    </row>
    <row r="2670" spans="18:19" ht="15">
      <c r="R2670" s="1"/>
      <c r="S2670" s="1"/>
    </row>
    <row r="2671" spans="18:19" ht="15">
      <c r="R2671" s="1"/>
      <c r="S2671" s="1"/>
    </row>
    <row r="2672" spans="18:19" ht="15">
      <c r="R2672" s="1"/>
      <c r="S2672" s="1"/>
    </row>
    <row r="2673" spans="18:19" ht="15">
      <c r="R2673" s="1"/>
      <c r="S2673" s="1"/>
    </row>
    <row r="2674" spans="18:19" ht="15">
      <c r="R2674" s="1"/>
      <c r="S2674" s="1"/>
    </row>
    <row r="2675" spans="18:19" ht="15">
      <c r="R2675" s="1"/>
      <c r="S2675" s="1"/>
    </row>
    <row r="2676" spans="18:19" ht="15">
      <c r="R2676" s="1"/>
      <c r="S2676" s="1"/>
    </row>
    <row r="2677" spans="18:19" ht="15">
      <c r="R2677" s="1"/>
      <c r="S2677" s="1"/>
    </row>
    <row r="2678" spans="18:19" ht="15">
      <c r="R2678" s="1"/>
      <c r="S2678" s="1"/>
    </row>
    <row r="2679" spans="18:19" ht="15">
      <c r="R2679" s="1"/>
      <c r="S2679" s="1"/>
    </row>
    <row r="2680" spans="18:19" ht="15">
      <c r="R2680" s="1"/>
      <c r="S2680" s="1"/>
    </row>
    <row r="2681" spans="18:19" ht="15">
      <c r="R2681" s="1"/>
      <c r="S2681" s="1"/>
    </row>
    <row r="2682" spans="18:19" ht="15">
      <c r="R2682" s="1"/>
      <c r="S2682" s="1"/>
    </row>
    <row r="2683" spans="18:19" ht="15">
      <c r="R2683" s="1"/>
      <c r="S2683" s="1"/>
    </row>
    <row r="2684" spans="18:19" ht="15">
      <c r="R2684" s="1"/>
      <c r="S2684" s="1"/>
    </row>
    <row r="2685" spans="18:19" ht="15">
      <c r="R2685" s="1"/>
      <c r="S2685" s="1"/>
    </row>
    <row r="2686" spans="18:19" ht="15">
      <c r="R2686" s="1"/>
      <c r="S2686" s="1"/>
    </row>
    <row r="2687" spans="18:19" ht="15">
      <c r="R2687" s="1"/>
      <c r="S2687" s="1"/>
    </row>
    <row r="2688" spans="18:19" ht="15">
      <c r="R2688" s="1"/>
      <c r="S2688" s="1"/>
    </row>
    <row r="2689" spans="18:19" ht="15">
      <c r="R2689" s="1"/>
      <c r="S2689" s="1"/>
    </row>
    <row r="2690" spans="18:19" ht="15">
      <c r="R2690" s="1"/>
      <c r="S2690" s="1"/>
    </row>
    <row r="2691" spans="18:19" ht="15">
      <c r="R2691" s="1"/>
      <c r="S2691" s="1"/>
    </row>
    <row r="2692" spans="18:19" ht="15">
      <c r="R2692" s="1"/>
      <c r="S2692" s="1"/>
    </row>
    <row r="2693" spans="18:19" ht="15">
      <c r="R2693" s="1"/>
      <c r="S2693" s="1"/>
    </row>
    <row r="2694" spans="18:19" ht="15">
      <c r="R2694" s="1"/>
      <c r="S2694" s="1"/>
    </row>
    <row r="2695" spans="18:19" ht="15">
      <c r="R2695" s="1"/>
      <c r="S2695" s="1"/>
    </row>
    <row r="2696" spans="18:19" ht="15">
      <c r="R2696" s="1"/>
      <c r="S2696" s="1"/>
    </row>
    <row r="2697" spans="18:19" ht="15">
      <c r="R2697" s="1"/>
      <c r="S2697" s="1"/>
    </row>
    <row r="2698" spans="18:19" ht="15">
      <c r="R2698" s="1"/>
      <c r="S2698" s="1"/>
    </row>
    <row r="2699" spans="18:19" ht="15">
      <c r="R2699" s="1"/>
      <c r="S2699" s="1"/>
    </row>
    <row r="2700" spans="18:19" ht="15">
      <c r="R2700" s="1"/>
      <c r="S2700" s="1"/>
    </row>
    <row r="2701" spans="18:19" ht="15">
      <c r="R2701" s="1"/>
      <c r="S2701" s="1"/>
    </row>
    <row r="2702" spans="18:19" ht="15">
      <c r="R2702" s="1"/>
      <c r="S2702" s="1"/>
    </row>
    <row r="2703" spans="18:19" ht="15">
      <c r="R2703" s="1"/>
      <c r="S2703" s="1"/>
    </row>
    <row r="2704" spans="18:19" ht="15">
      <c r="R2704" s="1"/>
      <c r="S2704" s="1"/>
    </row>
    <row r="2705" spans="18:19" ht="15">
      <c r="R2705" s="1"/>
      <c r="S2705" s="1"/>
    </row>
    <row r="2706" spans="18:19" ht="15">
      <c r="R2706" s="1"/>
      <c r="S2706" s="1"/>
    </row>
    <row r="2707" spans="18:19" ht="15">
      <c r="R2707" s="1"/>
      <c r="S2707" s="1"/>
    </row>
    <row r="2708" spans="18:19" ht="15">
      <c r="R2708" s="1"/>
      <c r="S2708" s="1"/>
    </row>
    <row r="2709" spans="18:19" ht="15">
      <c r="R2709" s="1"/>
      <c r="S2709" s="1"/>
    </row>
    <row r="2710" spans="18:19" ht="15">
      <c r="R2710" s="1"/>
      <c r="S2710" s="1"/>
    </row>
    <row r="2711" spans="18:19" ht="15">
      <c r="R2711" s="1"/>
      <c r="S2711" s="1"/>
    </row>
    <row r="2712" spans="18:19" ht="15">
      <c r="R2712" s="1"/>
      <c r="S2712" s="1"/>
    </row>
    <row r="2713" spans="18:19" ht="15">
      <c r="R2713" s="1"/>
      <c r="S2713" s="1"/>
    </row>
    <row r="2714" spans="18:19" ht="15">
      <c r="R2714" s="1"/>
      <c r="S2714" s="1"/>
    </row>
    <row r="2715" spans="18:19" ht="15">
      <c r="R2715" s="1"/>
      <c r="S2715" s="1"/>
    </row>
    <row r="2716" spans="18:19" ht="15">
      <c r="R2716" s="1"/>
      <c r="S2716" s="1"/>
    </row>
    <row r="2717" spans="18:19" ht="15">
      <c r="R2717" s="1"/>
      <c r="S2717" s="1"/>
    </row>
    <row r="2718" spans="18:19" ht="15">
      <c r="R2718" s="1"/>
      <c r="S2718" s="1"/>
    </row>
    <row r="2719" spans="18:19" ht="15">
      <c r="R2719" s="1"/>
      <c r="S2719" s="1"/>
    </row>
    <row r="2720" spans="18:19" ht="15">
      <c r="R2720" s="1"/>
      <c r="S2720" s="1"/>
    </row>
    <row r="2721" spans="18:19" ht="15">
      <c r="R2721" s="1"/>
      <c r="S2721" s="1"/>
    </row>
    <row r="2722" spans="18:19" ht="15">
      <c r="R2722" s="1"/>
      <c r="S2722" s="1"/>
    </row>
    <row r="2723" spans="18:19" ht="15">
      <c r="R2723" s="1"/>
      <c r="S2723" s="1"/>
    </row>
    <row r="2724" spans="18:19" ht="15">
      <c r="R2724" s="1"/>
      <c r="S2724" s="1"/>
    </row>
    <row r="2725" spans="18:19" ht="15">
      <c r="R2725" s="1"/>
      <c r="S2725" s="1"/>
    </row>
    <row r="2726" spans="18:19" ht="15">
      <c r="R2726" s="1"/>
      <c r="S2726" s="1"/>
    </row>
    <row r="2727" spans="18:19" ht="15">
      <c r="R2727" s="1"/>
      <c r="S2727" s="1"/>
    </row>
    <row r="2728" spans="18:19" ht="15">
      <c r="R2728" s="1"/>
      <c r="S2728" s="1"/>
    </row>
    <row r="2729" spans="18:19" ht="15">
      <c r="R2729" s="1"/>
      <c r="S2729" s="1"/>
    </row>
    <row r="2730" spans="18:19" ht="15">
      <c r="R2730" s="1"/>
      <c r="S2730" s="1"/>
    </row>
    <row r="2731" spans="18:19" ht="15">
      <c r="R2731" s="1"/>
      <c r="S2731" s="1"/>
    </row>
    <row r="2732" spans="18:19" ht="15">
      <c r="R2732" s="1"/>
      <c r="S2732" s="1"/>
    </row>
    <row r="2733" spans="18:19" ht="15">
      <c r="R2733" s="1"/>
      <c r="S2733" s="1"/>
    </row>
    <row r="2734" spans="18:19" ht="15">
      <c r="R2734" s="1"/>
      <c r="S2734" s="1"/>
    </row>
    <row r="2735" spans="18:19" ht="15">
      <c r="R2735" s="1"/>
      <c r="S2735" s="1"/>
    </row>
    <row r="2736" spans="18:19" ht="15">
      <c r="R2736" s="1"/>
      <c r="S2736" s="1"/>
    </row>
    <row r="2737" spans="18:19" ht="15">
      <c r="R2737" s="1"/>
      <c r="S2737" s="1"/>
    </row>
    <row r="2738" spans="18:19" ht="15">
      <c r="R2738" s="1"/>
      <c r="S2738" s="1"/>
    </row>
    <row r="2739" spans="18:19" ht="15">
      <c r="R2739" s="1"/>
      <c r="S2739" s="1"/>
    </row>
    <row r="2740" spans="18:19" ht="15">
      <c r="R2740" s="1"/>
      <c r="S2740" s="1"/>
    </row>
    <row r="2741" spans="18:19" ht="15">
      <c r="R2741" s="1"/>
      <c r="S2741" s="1"/>
    </row>
    <row r="2742" spans="18:19" ht="15">
      <c r="R2742" s="1"/>
      <c r="S2742" s="1"/>
    </row>
    <row r="2743" spans="18:19" ht="15">
      <c r="R2743" s="1"/>
      <c r="S2743" s="1"/>
    </row>
    <row r="2744" spans="18:19" ht="15">
      <c r="R2744" s="1"/>
      <c r="S2744" s="1"/>
    </row>
    <row r="2745" spans="18:19" ht="15">
      <c r="R2745" s="1"/>
      <c r="S2745" s="1"/>
    </row>
    <row r="2746" spans="18:19" ht="15">
      <c r="R2746" s="1"/>
      <c r="S2746" s="1"/>
    </row>
    <row r="2747" spans="18:19" ht="15">
      <c r="R2747" s="1"/>
      <c r="S2747" s="1"/>
    </row>
    <row r="2748" spans="18:19" ht="15">
      <c r="R2748" s="1"/>
      <c r="S2748" s="1"/>
    </row>
    <row r="2749" spans="18:19" ht="15">
      <c r="R2749" s="1"/>
      <c r="S2749" s="1"/>
    </row>
    <row r="2750" spans="18:19" ht="15">
      <c r="R2750" s="1"/>
      <c r="S2750" s="1"/>
    </row>
    <row r="2751" spans="18:19" ht="15">
      <c r="R2751" s="1"/>
      <c r="S2751" s="1"/>
    </row>
    <row r="2752" spans="18:19" ht="15">
      <c r="R2752" s="1"/>
      <c r="S2752" s="1"/>
    </row>
    <row r="2753" spans="18:19" ht="15">
      <c r="R2753" s="1"/>
      <c r="S2753" s="1"/>
    </row>
    <row r="2754" spans="18:19" ht="15">
      <c r="R2754" s="1"/>
      <c r="S2754" s="1"/>
    </row>
    <row r="2755" spans="18:19" ht="15">
      <c r="R2755" s="1"/>
      <c r="S2755" s="1"/>
    </row>
    <row r="2756" spans="18:19" ht="15">
      <c r="R2756" s="1"/>
      <c r="S2756" s="1"/>
    </row>
    <row r="2757" spans="18:19" ht="15">
      <c r="R2757" s="1"/>
      <c r="S2757" s="1"/>
    </row>
    <row r="2758" spans="18:19" ht="15">
      <c r="R2758" s="1"/>
      <c r="S2758" s="1"/>
    </row>
    <row r="2759" spans="18:19" ht="15">
      <c r="R2759" s="1"/>
      <c r="S2759" s="1"/>
    </row>
    <row r="2760" spans="18:19" ht="15">
      <c r="R2760" s="1"/>
      <c r="S2760" s="1"/>
    </row>
    <row r="2761" spans="18:19" ht="15">
      <c r="R2761" s="1"/>
      <c r="S2761" s="1"/>
    </row>
    <row r="2762" spans="18:19" ht="15">
      <c r="R2762" s="1"/>
      <c r="S2762" s="1"/>
    </row>
    <row r="2763" spans="18:19" ht="15">
      <c r="R2763" s="1"/>
      <c r="S2763" s="1"/>
    </row>
    <row r="2764" spans="18:19" ht="15">
      <c r="R2764" s="1"/>
      <c r="S2764" s="1"/>
    </row>
    <row r="2765" spans="18:19" ht="15">
      <c r="R2765" s="1"/>
      <c r="S2765" s="1"/>
    </row>
    <row r="2766" spans="18:19" ht="15">
      <c r="R2766" s="1"/>
      <c r="S2766" s="1"/>
    </row>
    <row r="2767" spans="18:19" ht="15">
      <c r="R2767" s="1"/>
      <c r="S2767" s="1"/>
    </row>
    <row r="2768" spans="18:19" ht="15">
      <c r="R2768" s="1"/>
      <c r="S2768" s="1"/>
    </row>
    <row r="2769" spans="18:19" ht="15">
      <c r="R2769" s="1"/>
      <c r="S2769" s="1"/>
    </row>
    <row r="2770" spans="18:19" ht="15">
      <c r="R2770" s="1"/>
      <c r="S2770" s="1"/>
    </row>
    <row r="2771" spans="18:19" ht="15">
      <c r="R2771" s="1"/>
      <c r="S2771" s="1"/>
    </row>
    <row r="2772" spans="18:19" ht="15">
      <c r="R2772" s="1"/>
      <c r="S2772" s="1"/>
    </row>
    <row r="2773" spans="18:19" ht="15">
      <c r="R2773" s="1"/>
      <c r="S2773" s="1"/>
    </row>
    <row r="2774" spans="18:19" ht="15">
      <c r="R2774" s="1"/>
      <c r="S2774" s="1"/>
    </row>
    <row r="2775" spans="18:19" ht="15">
      <c r="R2775" s="1"/>
      <c r="S2775" s="1"/>
    </row>
    <row r="2776" spans="18:19" ht="15">
      <c r="R2776" s="1"/>
      <c r="S2776" s="1"/>
    </row>
    <row r="2777" spans="18:19" ht="15">
      <c r="R2777" s="1"/>
      <c r="S2777" s="1"/>
    </row>
    <row r="2778" spans="18:19" ht="15">
      <c r="R2778" s="1"/>
      <c r="S2778" s="1"/>
    </row>
    <row r="2779" spans="18:19" ht="15">
      <c r="R2779" s="1"/>
      <c r="S2779" s="1"/>
    </row>
    <row r="2780" spans="18:19" ht="15">
      <c r="R2780" s="1"/>
      <c r="S2780" s="1"/>
    </row>
    <row r="2781" spans="18:19" ht="15">
      <c r="R2781" s="1"/>
      <c r="S2781" s="1"/>
    </row>
    <row r="2782" spans="18:19" ht="15">
      <c r="R2782" s="1"/>
      <c r="S2782" s="1"/>
    </row>
    <row r="2783" spans="18:19" ht="15">
      <c r="R2783" s="1"/>
      <c r="S2783" s="1"/>
    </row>
    <row r="2784" spans="18:19" ht="15">
      <c r="R2784" s="1"/>
      <c r="S2784" s="1"/>
    </row>
    <row r="2785" spans="18:19" ht="15">
      <c r="R2785" s="1"/>
      <c r="S2785" s="1"/>
    </row>
    <row r="2786" spans="18:19" ht="15">
      <c r="R2786" s="1"/>
      <c r="S2786" s="1"/>
    </row>
    <row r="2787" spans="18:19" ht="15">
      <c r="R2787" s="1"/>
      <c r="S2787" s="1"/>
    </row>
    <row r="2788" spans="18:19" ht="15">
      <c r="R2788" s="1"/>
      <c r="S2788" s="1"/>
    </row>
    <row r="2789" spans="18:19" ht="15">
      <c r="R2789" s="1"/>
      <c r="S2789" s="1"/>
    </row>
    <row r="2790" spans="18:19" ht="15">
      <c r="R2790" s="1"/>
      <c r="S2790" s="1"/>
    </row>
    <row r="2791" spans="18:19" ht="15">
      <c r="R2791" s="1"/>
      <c r="S2791" s="1"/>
    </row>
    <row r="2792" spans="18:19" ht="15">
      <c r="R2792" s="1"/>
      <c r="S2792" s="1"/>
    </row>
    <row r="2793" spans="18:19" ht="15">
      <c r="R2793" s="1"/>
      <c r="S2793" s="1"/>
    </row>
    <row r="2794" spans="18:19" ht="15">
      <c r="R2794" s="1"/>
      <c r="S2794" s="1"/>
    </row>
    <row r="2795" spans="18:19" ht="15">
      <c r="R2795" s="1"/>
      <c r="S2795" s="1"/>
    </row>
    <row r="2796" spans="18:19" ht="15">
      <c r="R2796" s="1"/>
      <c r="S2796" s="1"/>
    </row>
    <row r="2797" spans="18:19" ht="15">
      <c r="R2797" s="1"/>
      <c r="S2797" s="1"/>
    </row>
    <row r="2798" spans="18:19" ht="15">
      <c r="R2798" s="1"/>
      <c r="S2798" s="1"/>
    </row>
    <row r="2799" spans="18:19" ht="15">
      <c r="R2799" s="1"/>
      <c r="S2799" s="1"/>
    </row>
    <row r="2800" spans="18:19" ht="15">
      <c r="R2800" s="1"/>
      <c r="S2800" s="1"/>
    </row>
    <row r="2801" spans="18:19" ht="15">
      <c r="R2801" s="1"/>
      <c r="S2801" s="1"/>
    </row>
    <row r="2802" spans="18:19" ht="15">
      <c r="R2802" s="1"/>
      <c r="S2802" s="1"/>
    </row>
    <row r="2803" spans="18:19" ht="15">
      <c r="R2803" s="1"/>
      <c r="S2803" s="1"/>
    </row>
    <row r="2804" spans="18:19" ht="15">
      <c r="R2804" s="1"/>
      <c r="S2804" s="1"/>
    </row>
    <row r="2805" spans="18:19" ht="15">
      <c r="R2805" s="1"/>
      <c r="S2805" s="1"/>
    </row>
    <row r="2806" spans="18:19" ht="15">
      <c r="R2806" s="1"/>
      <c r="S2806" s="1"/>
    </row>
    <row r="2807" spans="18:19" ht="15">
      <c r="R2807" s="1"/>
      <c r="S2807" s="1"/>
    </row>
    <row r="2808" spans="18:19" ht="15">
      <c r="R2808" s="1"/>
      <c r="S2808" s="1"/>
    </row>
    <row r="2809" spans="18:19" ht="15">
      <c r="R2809" s="1"/>
      <c r="S2809" s="1"/>
    </row>
    <row r="2810" spans="18:19" ht="15">
      <c r="R2810" s="1"/>
      <c r="S2810" s="1"/>
    </row>
    <row r="2811" spans="18:19" ht="15">
      <c r="R2811" s="1"/>
      <c r="S2811" s="1"/>
    </row>
    <row r="2812" spans="18:19" ht="15">
      <c r="R2812" s="1"/>
      <c r="S2812" s="1"/>
    </row>
    <row r="2813" spans="18:19" ht="15">
      <c r="R2813" s="1"/>
      <c r="S2813" s="1"/>
    </row>
    <row r="2814" spans="18:19" ht="15">
      <c r="R2814" s="1"/>
      <c r="S2814" s="1"/>
    </row>
    <row r="2815" spans="18:19" ht="15">
      <c r="R2815" s="1"/>
      <c r="S2815" s="1"/>
    </row>
    <row r="2816" spans="18:19" ht="15">
      <c r="R2816" s="1"/>
      <c r="S2816" s="1"/>
    </row>
    <row r="2817" spans="18:19" ht="15">
      <c r="R2817" s="1"/>
      <c r="S2817" s="1"/>
    </row>
    <row r="2818" spans="18:19" ht="15">
      <c r="R2818" s="1"/>
      <c r="S2818" s="1"/>
    </row>
    <row r="2819" spans="18:19" ht="15">
      <c r="R2819" s="1"/>
      <c r="S2819" s="1"/>
    </row>
    <row r="2820" spans="18:19" ht="15">
      <c r="R2820" s="1"/>
      <c r="S2820" s="1"/>
    </row>
    <row r="2821" spans="18:19" ht="15">
      <c r="R2821" s="1"/>
      <c r="S2821" s="1"/>
    </row>
    <row r="2822" spans="18:19" ht="15">
      <c r="R2822" s="1"/>
      <c r="S2822" s="1"/>
    </row>
    <row r="2823" spans="18:19" ht="15">
      <c r="R2823" s="1"/>
      <c r="S2823" s="1"/>
    </row>
    <row r="2824" spans="18:19" ht="15">
      <c r="R2824" s="1"/>
      <c r="S2824" s="1"/>
    </row>
    <row r="2825" spans="18:19" ht="15">
      <c r="R2825" s="1"/>
      <c r="S2825" s="1"/>
    </row>
    <row r="2826" spans="18:19" ht="15">
      <c r="R2826" s="1"/>
      <c r="S2826" s="1"/>
    </row>
    <row r="2827" spans="18:19" ht="15">
      <c r="R2827" s="1"/>
      <c r="S2827" s="1"/>
    </row>
    <row r="2828" spans="18:19" ht="15">
      <c r="R2828" s="1"/>
      <c r="S2828" s="1"/>
    </row>
    <row r="2829" spans="18:19" ht="15">
      <c r="R2829" s="1"/>
      <c r="S2829" s="1"/>
    </row>
    <row r="2830" spans="18:19" ht="15">
      <c r="R2830" s="1"/>
      <c r="S2830" s="1"/>
    </row>
    <row r="2831" spans="18:19" ht="15">
      <c r="R2831" s="1"/>
      <c r="S2831" s="1"/>
    </row>
    <row r="2832" spans="18:19" ht="15">
      <c r="R2832" s="1"/>
      <c r="S2832" s="1"/>
    </row>
    <row r="2833" spans="18:19" ht="15">
      <c r="R2833" s="1"/>
      <c r="S2833" s="1"/>
    </row>
    <row r="2834" spans="18:19" ht="15">
      <c r="R2834" s="1"/>
      <c r="S2834" s="1"/>
    </row>
    <row r="2835" spans="18:19" ht="15">
      <c r="R2835" s="1"/>
      <c r="S2835" s="1"/>
    </row>
    <row r="2836" spans="18:19" ht="15">
      <c r="R2836" s="1"/>
      <c r="S2836" s="1"/>
    </row>
    <row r="2837" spans="18:19" ht="15">
      <c r="R2837" s="1"/>
      <c r="S2837" s="1"/>
    </row>
    <row r="2838" spans="18:19" ht="15">
      <c r="R2838" s="1"/>
      <c r="S2838" s="1"/>
    </row>
    <row r="2839" spans="18:19" ht="15">
      <c r="R2839" s="1"/>
      <c r="S2839" s="1"/>
    </row>
    <row r="2840" spans="18:19" ht="15">
      <c r="R2840" s="1"/>
      <c r="S2840" s="1"/>
    </row>
    <row r="2841" spans="18:19" ht="15">
      <c r="R2841" s="1"/>
      <c r="S2841" s="1"/>
    </row>
    <row r="2842" spans="18:19" ht="15">
      <c r="R2842" s="1"/>
      <c r="S2842" s="1"/>
    </row>
    <row r="2843" spans="18:19" ht="15">
      <c r="R2843" s="1"/>
      <c r="S2843" s="1"/>
    </row>
    <row r="2844" spans="18:19" ht="15">
      <c r="R2844" s="1"/>
      <c r="S2844" s="1"/>
    </row>
    <row r="2845" spans="18:19" ht="15">
      <c r="R2845" s="1"/>
      <c r="S2845" s="1"/>
    </row>
    <row r="2846" spans="18:19" ht="15">
      <c r="R2846" s="1"/>
      <c r="S2846" s="1"/>
    </row>
    <row r="2847" spans="18:19" ht="15">
      <c r="R2847" s="1"/>
      <c r="S2847" s="1"/>
    </row>
    <row r="2848" spans="18:19" ht="15">
      <c r="R2848" s="1"/>
      <c r="S2848" s="1"/>
    </row>
    <row r="2849" spans="18:19" ht="15">
      <c r="R2849" s="1"/>
      <c r="S2849" s="1"/>
    </row>
    <row r="2850" spans="18:19" ht="15">
      <c r="R2850" s="1"/>
      <c r="S2850" s="1"/>
    </row>
    <row r="2851" spans="18:19" ht="15">
      <c r="R2851" s="1"/>
      <c r="S2851" s="1"/>
    </row>
    <row r="2852" spans="18:19" ht="15">
      <c r="R2852" s="1"/>
      <c r="S2852" s="1"/>
    </row>
    <row r="2853" spans="18:19" ht="15">
      <c r="R2853" s="1"/>
      <c r="S2853" s="1"/>
    </row>
    <row r="2854" spans="18:19" ht="15">
      <c r="R2854" s="1"/>
      <c r="S2854" s="1"/>
    </row>
    <row r="2855" spans="18:19" ht="15">
      <c r="R2855" s="1"/>
      <c r="S2855" s="1"/>
    </row>
    <row r="2856" spans="18:19" ht="15">
      <c r="R2856" s="1"/>
      <c r="S2856" s="1"/>
    </row>
    <row r="2857" spans="18:19" ht="15">
      <c r="R2857" s="1"/>
      <c r="S2857" s="1"/>
    </row>
    <row r="2858" spans="18:19" ht="15">
      <c r="R2858" s="1"/>
      <c r="S2858" s="1"/>
    </row>
    <row r="2859" spans="18:19" ht="15">
      <c r="R2859" s="1"/>
      <c r="S2859" s="1"/>
    </row>
    <row r="2860" spans="18:19" ht="15">
      <c r="R2860" s="1"/>
      <c r="S2860" s="1"/>
    </row>
    <row r="2861" spans="18:19" ht="15">
      <c r="R2861" s="1"/>
      <c r="S2861" s="1"/>
    </row>
    <row r="2862" spans="18:19" ht="15">
      <c r="R2862" s="1"/>
      <c r="S2862" s="1"/>
    </row>
    <row r="2863" spans="18:19" ht="15">
      <c r="R2863" s="1"/>
      <c r="S2863" s="1"/>
    </row>
    <row r="2864" spans="18:19" ht="15">
      <c r="R2864" s="1"/>
      <c r="S2864" s="1"/>
    </row>
    <row r="2865" spans="18:19" ht="15">
      <c r="R2865" s="1"/>
      <c r="S2865" s="1"/>
    </row>
    <row r="2866" spans="18:19" ht="15">
      <c r="R2866" s="1"/>
      <c r="S2866" s="1"/>
    </row>
    <row r="2867" spans="18:19" ht="15">
      <c r="R2867" s="1"/>
      <c r="S2867" s="1"/>
    </row>
    <row r="2868" spans="18:19" ht="15">
      <c r="R2868" s="1"/>
      <c r="S2868" s="1"/>
    </row>
    <row r="2869" spans="18:19" ht="15">
      <c r="R2869" s="1"/>
      <c r="S2869" s="1"/>
    </row>
    <row r="2870" spans="18:19" ht="15">
      <c r="R2870" s="1"/>
      <c r="S2870" s="1"/>
    </row>
    <row r="2871" spans="18:19" ht="15">
      <c r="R2871" s="1"/>
      <c r="S2871" s="1"/>
    </row>
    <row r="2872" spans="18:19" ht="15">
      <c r="R2872" s="1"/>
      <c r="S2872" s="1"/>
    </row>
    <row r="2873" spans="18:19" ht="15">
      <c r="R2873" s="1"/>
      <c r="S2873" s="1"/>
    </row>
    <row r="2874" spans="18:19" ht="15">
      <c r="R2874" s="1"/>
      <c r="S2874" s="1"/>
    </row>
    <row r="2875" spans="18:19" ht="15">
      <c r="R2875" s="1"/>
      <c r="S2875" s="1"/>
    </row>
    <row r="2876" spans="18:19" ht="15">
      <c r="R2876" s="1"/>
      <c r="S2876" s="1"/>
    </row>
    <row r="2877" spans="18:19" ht="15">
      <c r="R2877" s="1"/>
      <c r="S2877" s="1"/>
    </row>
    <row r="2878" spans="18:19" ht="15">
      <c r="R2878" s="1"/>
      <c r="S2878" s="1"/>
    </row>
    <row r="2879" spans="18:19" ht="15">
      <c r="R2879" s="1"/>
      <c r="S2879" s="1"/>
    </row>
    <row r="2880" spans="18:19" ht="15">
      <c r="R2880" s="1"/>
      <c r="S2880" s="1"/>
    </row>
    <row r="2881" spans="18:19" ht="15">
      <c r="R2881" s="1"/>
      <c r="S2881" s="1"/>
    </row>
    <row r="2882" spans="18:19" ht="15">
      <c r="R2882" s="1"/>
      <c r="S2882" s="1"/>
    </row>
    <row r="2883" spans="18:19" ht="15">
      <c r="R2883" s="1"/>
      <c r="S2883" s="1"/>
    </row>
    <row r="2884" spans="18:19" ht="15">
      <c r="R2884" s="1"/>
      <c r="S2884" s="1"/>
    </row>
    <row r="2885" spans="18:19" ht="15">
      <c r="R2885" s="1"/>
      <c r="S2885" s="1"/>
    </row>
    <row r="2886" spans="18:19" ht="15">
      <c r="R2886" s="1"/>
      <c r="S2886" s="1"/>
    </row>
    <row r="2887" spans="18:19" ht="15">
      <c r="R2887" s="1"/>
      <c r="S2887" s="1"/>
    </row>
    <row r="2888" spans="18:19" ht="15">
      <c r="R2888" s="1"/>
      <c r="S2888" s="1"/>
    </row>
    <row r="2889" spans="18:19" ht="15">
      <c r="R2889" s="1"/>
      <c r="S2889" s="1"/>
    </row>
    <row r="2890" spans="18:19" ht="15">
      <c r="R2890" s="1"/>
      <c r="S2890" s="1"/>
    </row>
    <row r="2891" spans="18:19" ht="15">
      <c r="R2891" s="1"/>
      <c r="S2891" s="1"/>
    </row>
    <row r="2892" spans="18:19" ht="15">
      <c r="R2892" s="1"/>
      <c r="S2892" s="1"/>
    </row>
    <row r="2893" spans="18:19" ht="15">
      <c r="R2893" s="1"/>
      <c r="S2893" s="1"/>
    </row>
    <row r="2894" spans="18:19" ht="15">
      <c r="R2894" s="1"/>
      <c r="S2894" s="1"/>
    </row>
    <row r="2895" spans="18:19" ht="15">
      <c r="R2895" s="1"/>
      <c r="S2895" s="1"/>
    </row>
    <row r="2896" spans="18:19" ht="15">
      <c r="R2896" s="1"/>
      <c r="S2896" s="1"/>
    </row>
    <row r="2897" spans="18:19" ht="15">
      <c r="R2897" s="1"/>
      <c r="S2897" s="1"/>
    </row>
    <row r="2898" spans="18:19" ht="15">
      <c r="R2898" s="1"/>
      <c r="S2898" s="1"/>
    </row>
    <row r="2899" spans="18:19" ht="15">
      <c r="R2899" s="1"/>
      <c r="S2899" s="1"/>
    </row>
    <row r="2900" spans="18:19" ht="15">
      <c r="R2900" s="1"/>
      <c r="S2900" s="1"/>
    </row>
    <row r="2901" spans="18:19" ht="15">
      <c r="R2901" s="1"/>
      <c r="S2901" s="1"/>
    </row>
    <row r="2902" spans="18:19" ht="15">
      <c r="R2902" s="1"/>
      <c r="S2902" s="1"/>
    </row>
    <row r="2903" spans="18:19" ht="15">
      <c r="R2903" s="1"/>
      <c r="S2903" s="1"/>
    </row>
    <row r="2904" spans="18:19" ht="15">
      <c r="R2904" s="1"/>
      <c r="S2904" s="1"/>
    </row>
    <row r="2905" spans="18:19" ht="15">
      <c r="R2905" s="1"/>
      <c r="S2905" s="1"/>
    </row>
    <row r="2906" spans="18:19" ht="15">
      <c r="R2906" s="1"/>
      <c r="S2906" s="1"/>
    </row>
    <row r="2907" spans="18:19" ht="15">
      <c r="R2907" s="1"/>
      <c r="S2907" s="1"/>
    </row>
    <row r="2908" spans="18:19" ht="15">
      <c r="R2908" s="1"/>
      <c r="S2908" s="1"/>
    </row>
    <row r="2909" spans="18:19" ht="15">
      <c r="R2909" s="1"/>
      <c r="S2909" s="1"/>
    </row>
    <row r="2910" spans="18:19" ht="15">
      <c r="R2910" s="1"/>
      <c r="S2910" s="1"/>
    </row>
    <row r="2911" spans="18:19" ht="15">
      <c r="R2911" s="1"/>
      <c r="S2911" s="1"/>
    </row>
    <row r="2912" spans="18:19" ht="15">
      <c r="R2912" s="1"/>
      <c r="S2912" s="1"/>
    </row>
    <row r="2913" spans="18:19" ht="15">
      <c r="R2913" s="1"/>
      <c r="S2913" s="1"/>
    </row>
    <row r="2914" spans="18:19" ht="15">
      <c r="R2914" s="1"/>
      <c r="S2914" s="1"/>
    </row>
    <row r="2915" spans="18:19" ht="15">
      <c r="R2915" s="1"/>
      <c r="S2915" s="1"/>
    </row>
    <row r="2916" spans="18:19" ht="15">
      <c r="R2916" s="1"/>
      <c r="S2916" s="1"/>
    </row>
    <row r="2917" spans="18:19" ht="15">
      <c r="R2917" s="1"/>
      <c r="S2917" s="1"/>
    </row>
    <row r="2918" spans="18:19" ht="15">
      <c r="R2918" s="1"/>
      <c r="S2918" s="1"/>
    </row>
    <row r="2919" spans="18:19" ht="15">
      <c r="R2919" s="1"/>
      <c r="S2919" s="1"/>
    </row>
    <row r="2920" spans="18:19" ht="15">
      <c r="R2920" s="1"/>
      <c r="S2920" s="1"/>
    </row>
    <row r="2921" spans="18:19" ht="15">
      <c r="R2921" s="1"/>
      <c r="S2921" s="1"/>
    </row>
    <row r="2922" spans="18:19" ht="15">
      <c r="R2922" s="1"/>
      <c r="S2922" s="1"/>
    </row>
    <row r="2923" spans="18:19" ht="15">
      <c r="R2923" s="1"/>
      <c r="S2923" s="1"/>
    </row>
    <row r="2924" spans="18:19" ht="15">
      <c r="R2924" s="1"/>
      <c r="S2924" s="1"/>
    </row>
    <row r="2925" spans="18:19" ht="15">
      <c r="R2925" s="1"/>
      <c r="S2925" s="1"/>
    </row>
    <row r="2926" spans="18:19" ht="15">
      <c r="R2926" s="1"/>
      <c r="S2926" s="1"/>
    </row>
    <row r="2927" spans="18:19" ht="15">
      <c r="R2927" s="1"/>
      <c r="S2927" s="1"/>
    </row>
    <row r="2928" spans="18:19" ht="15">
      <c r="R2928" s="1"/>
      <c r="S2928" s="1"/>
    </row>
    <row r="2929" spans="18:19" ht="15">
      <c r="R2929" s="1"/>
      <c r="S2929" s="1"/>
    </row>
    <row r="2930" spans="18:19" ht="15">
      <c r="R2930" s="1"/>
      <c r="S2930" s="1"/>
    </row>
    <row r="2931" spans="18:19" ht="15">
      <c r="R2931" s="1"/>
      <c r="S2931" s="1"/>
    </row>
    <row r="2932" spans="18:19" ht="15">
      <c r="R2932" s="1"/>
      <c r="S2932" s="1"/>
    </row>
    <row r="2933" spans="18:19" ht="15">
      <c r="R2933" s="1"/>
      <c r="S2933" s="1"/>
    </row>
    <row r="2934" spans="18:19" ht="15">
      <c r="R2934" s="1"/>
      <c r="S2934" s="1"/>
    </row>
    <row r="2935" spans="18:19" ht="15">
      <c r="R2935" s="1"/>
      <c r="S2935" s="1"/>
    </row>
    <row r="2936" spans="18:19" ht="15">
      <c r="R2936" s="1"/>
      <c r="S2936" s="1"/>
    </row>
    <row r="2937" spans="18:19" ht="15">
      <c r="R2937" s="1"/>
      <c r="S2937" s="1"/>
    </row>
    <row r="2938" spans="18:19" ht="15">
      <c r="R2938" s="1"/>
      <c r="S2938" s="1"/>
    </row>
    <row r="2939" spans="18:19" ht="15">
      <c r="R2939" s="1"/>
      <c r="S2939" s="1"/>
    </row>
    <row r="2940" spans="18:19" ht="15">
      <c r="R2940" s="1"/>
      <c r="S2940" s="1"/>
    </row>
    <row r="2941" spans="18:19" ht="15">
      <c r="R2941" s="1"/>
      <c r="S2941" s="1"/>
    </row>
    <row r="2942" spans="18:19" ht="15">
      <c r="R2942" s="1"/>
      <c r="S2942" s="1"/>
    </row>
    <row r="2943" spans="18:19" ht="15">
      <c r="R2943" s="1"/>
      <c r="S2943" s="1"/>
    </row>
    <row r="2944" spans="18:19" ht="15">
      <c r="R2944" s="1"/>
      <c r="S2944" s="1"/>
    </row>
    <row r="2945" spans="18:19" ht="15">
      <c r="R2945" s="1"/>
      <c r="S2945" s="1"/>
    </row>
    <row r="2946" spans="18:19" ht="15">
      <c r="R2946" s="1"/>
      <c r="S2946" s="1"/>
    </row>
    <row r="2947" spans="18:19" ht="15">
      <c r="R2947" s="1"/>
      <c r="S2947" s="1"/>
    </row>
    <row r="2948" spans="18:19" ht="15">
      <c r="R2948" s="1"/>
      <c r="S2948" s="1"/>
    </row>
    <row r="2949" spans="18:19" ht="15">
      <c r="R2949" s="1"/>
      <c r="S2949" s="1"/>
    </row>
    <row r="2950" spans="18:19" ht="15">
      <c r="R2950" s="1"/>
      <c r="S2950" s="1"/>
    </row>
    <row r="2951" spans="18:19" ht="15">
      <c r="R2951" s="1"/>
      <c r="S2951" s="1"/>
    </row>
    <row r="2952" spans="18:19" ht="15">
      <c r="R2952" s="1"/>
      <c r="S2952" s="1"/>
    </row>
    <row r="2953" spans="18:19" ht="15">
      <c r="R2953" s="1"/>
      <c r="S2953" s="1"/>
    </row>
    <row r="2954" spans="18:19" ht="15">
      <c r="R2954" s="1"/>
      <c r="S2954" s="1"/>
    </row>
    <row r="2955" spans="18:19" ht="15">
      <c r="R2955" s="1"/>
      <c r="S2955" s="1"/>
    </row>
    <row r="2956" spans="18:19" ht="15">
      <c r="R2956" s="1"/>
      <c r="S2956" s="1"/>
    </row>
    <row r="2957" spans="18:19" ht="15">
      <c r="R2957" s="1"/>
      <c r="S2957" s="1"/>
    </row>
    <row r="2958" spans="18:19" ht="15">
      <c r="R2958" s="1"/>
      <c r="S2958" s="1"/>
    </row>
    <row r="2959" spans="18:19" ht="15">
      <c r="R2959" s="1"/>
      <c r="S2959" s="1"/>
    </row>
    <row r="2960" spans="18:19" ht="15">
      <c r="R2960" s="1"/>
      <c r="S2960" s="1"/>
    </row>
    <row r="2961" spans="18:19" ht="15">
      <c r="R2961" s="1"/>
      <c r="S2961" s="1"/>
    </row>
    <row r="2962" spans="18:19" ht="15">
      <c r="R2962" s="1"/>
      <c r="S2962" s="1"/>
    </row>
    <row r="2963" spans="18:19" ht="15">
      <c r="R2963" s="1"/>
      <c r="S2963" s="1"/>
    </row>
    <row r="2964" spans="18:19" ht="15">
      <c r="R2964" s="1"/>
      <c r="S2964" s="1"/>
    </row>
    <row r="2965" spans="18:19" ht="15">
      <c r="R2965" s="1"/>
      <c r="S2965" s="1"/>
    </row>
    <row r="2966" spans="18:19" ht="15">
      <c r="R2966" s="1"/>
      <c r="S2966" s="1"/>
    </row>
    <row r="2967" spans="18:19" ht="15">
      <c r="R2967" s="1"/>
      <c r="S2967" s="1"/>
    </row>
    <row r="2968" spans="18:19" ht="15">
      <c r="R2968" s="1"/>
      <c r="S2968" s="1"/>
    </row>
    <row r="2969" spans="18:19" ht="15">
      <c r="R2969" s="1"/>
      <c r="S2969" s="1"/>
    </row>
    <row r="2970" spans="18:19" ht="15">
      <c r="R2970" s="1"/>
      <c r="S2970" s="1"/>
    </row>
    <row r="2971" spans="18:19" ht="15">
      <c r="R2971" s="1"/>
      <c r="S2971" s="1"/>
    </row>
    <row r="2972" spans="18:19" ht="15">
      <c r="R2972" s="1"/>
      <c r="S2972" s="1"/>
    </row>
    <row r="2973" spans="18:19" ht="15">
      <c r="R2973" s="1"/>
      <c r="S2973" s="1"/>
    </row>
    <row r="2974" spans="18:19" ht="15">
      <c r="R2974" s="1"/>
      <c r="S2974" s="1"/>
    </row>
    <row r="2975" spans="18:19" ht="15">
      <c r="R2975" s="1"/>
      <c r="S2975" s="1"/>
    </row>
    <row r="2976" spans="18:19" ht="15">
      <c r="R2976" s="1"/>
      <c r="S2976" s="1"/>
    </row>
    <row r="2977" spans="18:19" ht="15">
      <c r="R2977" s="1"/>
      <c r="S2977" s="1"/>
    </row>
    <row r="2978" spans="18:19" ht="15">
      <c r="R2978" s="1"/>
      <c r="S2978" s="1"/>
    </row>
    <row r="2979" spans="18:19" ht="15">
      <c r="R2979" s="1"/>
      <c r="S2979" s="1"/>
    </row>
    <row r="2980" spans="18:19" ht="15">
      <c r="R2980" s="1"/>
      <c r="S2980" s="1"/>
    </row>
    <row r="2981" spans="18:19" ht="15">
      <c r="R2981" s="1"/>
      <c r="S2981" s="1"/>
    </row>
    <row r="2982" spans="18:19" ht="15">
      <c r="R2982" s="1"/>
      <c r="S2982" s="1"/>
    </row>
    <row r="2983" spans="18:19" ht="15">
      <c r="R2983" s="1"/>
      <c r="S2983" s="1"/>
    </row>
    <row r="2984" spans="18:19" ht="15">
      <c r="R2984" s="1"/>
      <c r="S2984" s="1"/>
    </row>
    <row r="2985" spans="18:19" ht="15">
      <c r="R2985" s="1"/>
      <c r="S2985" s="1"/>
    </row>
    <row r="2986" spans="18:19" ht="15">
      <c r="R2986" s="1"/>
      <c r="S2986" s="1"/>
    </row>
    <row r="2987" spans="18:19" ht="15">
      <c r="R2987" s="1"/>
      <c r="S2987" s="1"/>
    </row>
    <row r="2988" spans="18:19" ht="15">
      <c r="R2988" s="1"/>
      <c r="S2988" s="1"/>
    </row>
    <row r="2989" spans="18:19" ht="15">
      <c r="R2989" s="1"/>
      <c r="S2989" s="1"/>
    </row>
    <row r="2990" spans="18:19" ht="15">
      <c r="R2990" s="1"/>
      <c r="S2990" s="1"/>
    </row>
    <row r="2991" spans="18:19" ht="15">
      <c r="R2991" s="1"/>
      <c r="S2991" s="1"/>
    </row>
    <row r="2992" spans="18:19" ht="15">
      <c r="R2992" s="1"/>
      <c r="S2992" s="1"/>
    </row>
    <row r="2993" spans="18:19" ht="15">
      <c r="R2993" s="1"/>
      <c r="S2993" s="1"/>
    </row>
    <row r="2994" spans="18:19" ht="15">
      <c r="R2994" s="1"/>
      <c r="S2994" s="1"/>
    </row>
    <row r="2995" spans="18:19" ht="15">
      <c r="R2995" s="1"/>
      <c r="S2995" s="1"/>
    </row>
    <row r="2996" spans="18:19" ht="15">
      <c r="R2996" s="1"/>
      <c r="S2996" s="1"/>
    </row>
    <row r="2997" spans="18:19" ht="15">
      <c r="R2997" s="1"/>
      <c r="S2997" s="1"/>
    </row>
    <row r="2998" spans="18:19" ht="15">
      <c r="R2998" s="1"/>
      <c r="S2998" s="1"/>
    </row>
    <row r="2999" spans="18:19" ht="15">
      <c r="R2999" s="1"/>
      <c r="S2999" s="1"/>
    </row>
    <row r="3000" spans="18:19" ht="15">
      <c r="R3000" s="1"/>
      <c r="S3000" s="1"/>
    </row>
    <row r="3001" spans="18:19" ht="15">
      <c r="R3001" s="1"/>
      <c r="S3001" s="1"/>
    </row>
    <row r="3002" spans="18:19" ht="15">
      <c r="R3002" s="1"/>
      <c r="S3002" s="1"/>
    </row>
    <row r="3003" spans="18:19" ht="15">
      <c r="R3003" s="1"/>
      <c r="S3003" s="1"/>
    </row>
    <row r="3004" spans="18:19" ht="15">
      <c r="R3004" s="1"/>
      <c r="S3004" s="1"/>
    </row>
    <row r="3005" spans="18:19" ht="15">
      <c r="R3005" s="1"/>
      <c r="S3005" s="1"/>
    </row>
    <row r="3006" spans="18:19" ht="15">
      <c r="R3006" s="1"/>
      <c r="S3006" s="1"/>
    </row>
    <row r="3007" spans="18:19" ht="15">
      <c r="R3007" s="1"/>
      <c r="S3007" s="1"/>
    </row>
    <row r="3008" spans="18:19" ht="15">
      <c r="R3008" s="1"/>
      <c r="S3008" s="1"/>
    </row>
    <row r="3009" spans="18:19" ht="15">
      <c r="R3009" s="1"/>
      <c r="S3009" s="1"/>
    </row>
    <row r="3010" spans="18:19" ht="15">
      <c r="R3010" s="1"/>
      <c r="S3010" s="1"/>
    </row>
    <row r="3011" spans="18:19" ht="15">
      <c r="R3011" s="1"/>
      <c r="S3011" s="1"/>
    </row>
    <row r="3012" spans="18:19" ht="15">
      <c r="R3012" s="1"/>
      <c r="S3012" s="1"/>
    </row>
    <row r="3013" spans="18:19" ht="15">
      <c r="R3013" s="1"/>
      <c r="S3013" s="1"/>
    </row>
    <row r="3014" spans="18:19" ht="15">
      <c r="R3014" s="1"/>
      <c r="S3014" s="1"/>
    </row>
    <row r="3015" spans="18:19" ht="15">
      <c r="R3015" s="1"/>
      <c r="S3015" s="1"/>
    </row>
    <row r="3016" spans="18:19" ht="15">
      <c r="R3016" s="1"/>
      <c r="S3016" s="1"/>
    </row>
    <row r="3017" spans="18:19" ht="15">
      <c r="R3017" s="1"/>
      <c r="S3017" s="1"/>
    </row>
    <row r="3018" spans="18:19" ht="15">
      <c r="R3018" s="1"/>
      <c r="S3018" s="1"/>
    </row>
    <row r="3019" spans="18:19" ht="15">
      <c r="R3019" s="1"/>
      <c r="S3019" s="1"/>
    </row>
    <row r="3020" spans="18:19" ht="15">
      <c r="R3020" s="1"/>
      <c r="S3020" s="1"/>
    </row>
    <row r="3021" spans="18:19" ht="15">
      <c r="R3021" s="1"/>
      <c r="S3021" s="1"/>
    </row>
    <row r="3022" spans="18:19" ht="15">
      <c r="R3022" s="1"/>
      <c r="S3022" s="1"/>
    </row>
    <row r="3023" spans="18:19" ht="15">
      <c r="R3023" s="1"/>
      <c r="S3023" s="1"/>
    </row>
    <row r="3024" spans="18:19" ht="15">
      <c r="R3024" s="1"/>
      <c r="S3024" s="1"/>
    </row>
    <row r="3025" spans="18:19" ht="15">
      <c r="R3025" s="1"/>
      <c r="S3025" s="1"/>
    </row>
    <row r="3026" spans="18:19" ht="15">
      <c r="R3026" s="1"/>
      <c r="S3026" s="1"/>
    </row>
    <row r="3027" spans="18:19" ht="15">
      <c r="R3027" s="1"/>
      <c r="S3027" s="1"/>
    </row>
    <row r="3028" spans="18:19" ht="15">
      <c r="R3028" s="1"/>
      <c r="S3028" s="1"/>
    </row>
    <row r="3029" spans="18:19" ht="15">
      <c r="R3029" s="1"/>
      <c r="S3029" s="1"/>
    </row>
    <row r="3030" spans="18:19" ht="15">
      <c r="R3030" s="1"/>
      <c r="S3030" s="1"/>
    </row>
    <row r="3031" spans="18:19" ht="15">
      <c r="R3031" s="1"/>
      <c r="S3031" s="1"/>
    </row>
    <row r="3032" spans="18:19" ht="15">
      <c r="R3032" s="1"/>
      <c r="S3032" s="1"/>
    </row>
    <row r="3033" spans="18:19" ht="15">
      <c r="R3033" s="1"/>
      <c r="S3033" s="1"/>
    </row>
    <row r="3034" spans="18:19" ht="15">
      <c r="R3034" s="1"/>
      <c r="S3034" s="1"/>
    </row>
    <row r="3035" spans="18:19" ht="15">
      <c r="R3035" s="1"/>
      <c r="S3035" s="1"/>
    </row>
    <row r="3036" spans="18:19" ht="15">
      <c r="R3036" s="1"/>
      <c r="S3036" s="1"/>
    </row>
    <row r="3037" spans="18:19" ht="15">
      <c r="R3037" s="1"/>
      <c r="S3037" s="1"/>
    </row>
    <row r="3038" spans="18:19" ht="15">
      <c r="R3038" s="1"/>
      <c r="S3038" s="1"/>
    </row>
    <row r="3039" spans="18:19" ht="15">
      <c r="R3039" s="1"/>
      <c r="S3039" s="1"/>
    </row>
    <row r="3040" spans="18:19" ht="15">
      <c r="R3040" s="1"/>
      <c r="S3040" s="1"/>
    </row>
    <row r="3041" spans="18:19" ht="15">
      <c r="R3041" s="1"/>
      <c r="S3041" s="1"/>
    </row>
    <row r="3042" spans="18:19" ht="15">
      <c r="R3042" s="1"/>
      <c r="S3042" s="1"/>
    </row>
    <row r="3043" spans="18:19" ht="15">
      <c r="R3043" s="1"/>
      <c r="S3043" s="1"/>
    </row>
    <row r="3044" spans="18:19" ht="15">
      <c r="R3044" s="1"/>
      <c r="S3044" s="1"/>
    </row>
    <row r="3045" spans="18:19" ht="15">
      <c r="R3045" s="1"/>
      <c r="S3045" s="1"/>
    </row>
    <row r="3046" spans="18:19" ht="15">
      <c r="R3046" s="1"/>
      <c r="S3046" s="1"/>
    </row>
    <row r="3047" spans="18:19" ht="15">
      <c r="R3047" s="1"/>
      <c r="S3047" s="1"/>
    </row>
    <row r="3048" spans="18:19" ht="15">
      <c r="R3048" s="1"/>
      <c r="S3048" s="1"/>
    </row>
    <row r="3049" spans="18:19" ht="15">
      <c r="R3049" s="1"/>
      <c r="S3049" s="1"/>
    </row>
    <row r="3050" spans="18:19" ht="15">
      <c r="R3050" s="1"/>
      <c r="S3050" s="1"/>
    </row>
    <row r="3051" spans="18:19" ht="15">
      <c r="R3051" s="1"/>
      <c r="S3051" s="1"/>
    </row>
    <row r="3052" spans="18:19" ht="15">
      <c r="R3052" s="1"/>
      <c r="S3052" s="1"/>
    </row>
    <row r="3053" spans="18:19" ht="15">
      <c r="R3053" s="1"/>
      <c r="S3053" s="1"/>
    </row>
    <row r="3054" spans="18:19" ht="15">
      <c r="R3054" s="1"/>
      <c r="S3054" s="1"/>
    </row>
    <row r="3055" spans="18:19" ht="15">
      <c r="R3055" s="1"/>
      <c r="S3055" s="1"/>
    </row>
    <row r="3056" spans="18:19" ht="15">
      <c r="R3056" s="1"/>
      <c r="S3056" s="1"/>
    </row>
    <row r="3057" spans="18:19" ht="15">
      <c r="R3057" s="1"/>
      <c r="S3057" s="1"/>
    </row>
    <row r="3058" spans="18:19" ht="15">
      <c r="R3058" s="1"/>
      <c r="S3058" s="1"/>
    </row>
    <row r="3059" spans="18:19" ht="15">
      <c r="R3059" s="1"/>
      <c r="S3059" s="1"/>
    </row>
    <row r="3060" spans="18:19" ht="15">
      <c r="R3060" s="1"/>
      <c r="S3060" s="1"/>
    </row>
    <row r="3061" spans="18:19" ht="15">
      <c r="R3061" s="1"/>
      <c r="S3061" s="1"/>
    </row>
    <row r="3062" spans="18:19" ht="15">
      <c r="R3062" s="1"/>
      <c r="S3062" s="1"/>
    </row>
    <row r="3063" spans="18:19" ht="15">
      <c r="R3063" s="1"/>
      <c r="S3063" s="1"/>
    </row>
    <row r="3064" spans="18:19" ht="15">
      <c r="R3064" s="1"/>
      <c r="S3064" s="1"/>
    </row>
    <row r="3065" spans="18:19" ht="15">
      <c r="R3065" s="1"/>
      <c r="S3065" s="1"/>
    </row>
    <row r="3066" spans="18:19" ht="15">
      <c r="R3066" s="1"/>
      <c r="S3066" s="1"/>
    </row>
    <row r="3067" spans="18:19" ht="15">
      <c r="R3067" s="1"/>
      <c r="S3067" s="1"/>
    </row>
    <row r="3068" spans="18:19" ht="15">
      <c r="R3068" s="1"/>
      <c r="S3068" s="1"/>
    </row>
    <row r="3069" spans="18:19" ht="15">
      <c r="R3069" s="1"/>
      <c r="S3069" s="1"/>
    </row>
    <row r="3070" spans="18:19" ht="15">
      <c r="R3070" s="1"/>
      <c r="S3070" s="1"/>
    </row>
    <row r="3071" spans="18:19" ht="15">
      <c r="R3071" s="1"/>
      <c r="S3071" s="1"/>
    </row>
    <row r="3072" spans="18:19" ht="15">
      <c r="R3072" s="1"/>
      <c r="S3072" s="1"/>
    </row>
    <row r="3073" spans="18:19" ht="15">
      <c r="R3073" s="1"/>
      <c r="S3073" s="1"/>
    </row>
    <row r="3074" spans="18:19" ht="15">
      <c r="R3074" s="1"/>
      <c r="S3074" s="1"/>
    </row>
    <row r="3075" spans="18:19" ht="15">
      <c r="R3075" s="1"/>
      <c r="S3075" s="1"/>
    </row>
    <row r="3076" spans="18:19" ht="15">
      <c r="R3076" s="1"/>
      <c r="S3076" s="1"/>
    </row>
    <row r="3077" spans="18:19" ht="15">
      <c r="R3077" s="1"/>
      <c r="S3077" s="1"/>
    </row>
    <row r="3078" spans="18:19" ht="15">
      <c r="R3078" s="1"/>
      <c r="S3078" s="1"/>
    </row>
    <row r="3079" spans="18:19" ht="15">
      <c r="R3079" s="1"/>
      <c r="S3079" s="1"/>
    </row>
    <row r="3080" spans="18:19" ht="15">
      <c r="R3080" s="1"/>
      <c r="S3080" s="1"/>
    </row>
    <row r="3081" spans="18:19" ht="15">
      <c r="R3081" s="1"/>
      <c r="S3081" s="1"/>
    </row>
    <row r="3082" spans="18:19" ht="15">
      <c r="R3082" s="1"/>
      <c r="S3082" s="1"/>
    </row>
    <row r="3083" spans="18:19" ht="15">
      <c r="R3083" s="1"/>
      <c r="S3083" s="1"/>
    </row>
    <row r="3084" spans="18:19" ht="15">
      <c r="R3084" s="1"/>
      <c r="S3084" s="1"/>
    </row>
    <row r="3085" spans="18:19" ht="15">
      <c r="R3085" s="1"/>
      <c r="S3085" s="1"/>
    </row>
    <row r="3086" spans="18:19" ht="15">
      <c r="R3086" s="1"/>
      <c r="S3086" s="1"/>
    </row>
    <row r="3087" spans="18:19" ht="15">
      <c r="R3087" s="1"/>
      <c r="S3087" s="1"/>
    </row>
    <row r="3088" spans="18:19" ht="15">
      <c r="R3088" s="1"/>
      <c r="S3088" s="1"/>
    </row>
    <row r="3089" spans="18:19" ht="15">
      <c r="R3089" s="1"/>
      <c r="S3089" s="1"/>
    </row>
    <row r="3090" spans="18:19" ht="15">
      <c r="R3090" s="1"/>
      <c r="S3090" s="1"/>
    </row>
    <row r="3091" spans="18:19" ht="15">
      <c r="R3091" s="1"/>
      <c r="S3091" s="1"/>
    </row>
    <row r="3092" spans="18:19" ht="15">
      <c r="R3092" s="1"/>
      <c r="S3092" s="1"/>
    </row>
    <row r="3093" spans="18:19" ht="15">
      <c r="R3093" s="1"/>
      <c r="S3093" s="1"/>
    </row>
    <row r="3094" spans="18:19" ht="15">
      <c r="R3094" s="1"/>
      <c r="S3094" s="1"/>
    </row>
    <row r="3095" spans="18:19" ht="15">
      <c r="R3095" s="1"/>
      <c r="S3095" s="1"/>
    </row>
    <row r="3096" spans="18:19" ht="15">
      <c r="R3096" s="1"/>
      <c r="S3096" s="1"/>
    </row>
    <row r="3097" spans="18:19" ht="15">
      <c r="R3097" s="1"/>
      <c r="S3097" s="1"/>
    </row>
    <row r="3098" spans="18:19" ht="15">
      <c r="R3098" s="1"/>
      <c r="S3098" s="1"/>
    </row>
    <row r="3099" spans="18:19" ht="15">
      <c r="R3099" s="1"/>
      <c r="S3099" s="1"/>
    </row>
    <row r="3100" spans="18:19" ht="15">
      <c r="R3100" s="1"/>
      <c r="S3100" s="1"/>
    </row>
    <row r="3101" spans="18:19" ht="15">
      <c r="R3101" s="1"/>
      <c r="S3101" s="1"/>
    </row>
    <row r="3102" spans="18:19" ht="15">
      <c r="R3102" s="1"/>
      <c r="S3102" s="1"/>
    </row>
    <row r="3103" spans="18:19" ht="15">
      <c r="R3103" s="1"/>
      <c r="S3103" s="1"/>
    </row>
    <row r="3104" spans="18:19" ht="15">
      <c r="R3104" s="1"/>
      <c r="S3104" s="1"/>
    </row>
    <row r="3105" spans="18:19" ht="15">
      <c r="R3105" s="1"/>
      <c r="S3105" s="1"/>
    </row>
    <row r="3106" spans="18:19" ht="15">
      <c r="R3106" s="1"/>
      <c r="S3106" s="1"/>
    </row>
    <row r="3107" spans="18:19" ht="15">
      <c r="R3107" s="1"/>
      <c r="S3107" s="1"/>
    </row>
    <row r="3108" spans="18:19" ht="15">
      <c r="R3108" s="1"/>
      <c r="S3108" s="1"/>
    </row>
    <row r="3109" spans="18:19" ht="15">
      <c r="R3109" s="1"/>
      <c r="S3109" s="1"/>
    </row>
    <row r="3110" spans="18:19" ht="15">
      <c r="R3110" s="1"/>
      <c r="S3110" s="1"/>
    </row>
    <row r="3111" spans="18:19" ht="15">
      <c r="R3111" s="1"/>
      <c r="S3111" s="1"/>
    </row>
    <row r="3112" spans="18:19" ht="15">
      <c r="R3112" s="1"/>
      <c r="S3112" s="1"/>
    </row>
    <row r="3113" spans="18:19" ht="15">
      <c r="R3113" s="1"/>
      <c r="S3113" s="1"/>
    </row>
    <row r="3114" spans="18:19" ht="15">
      <c r="R3114" s="1"/>
      <c r="S3114" s="1"/>
    </row>
    <row r="3115" spans="18:19" ht="15">
      <c r="R3115" s="1"/>
      <c r="S3115" s="1"/>
    </row>
    <row r="3116" spans="18:19" ht="15">
      <c r="R3116" s="1"/>
      <c r="S3116" s="1"/>
    </row>
    <row r="3117" spans="18:19" ht="15">
      <c r="R3117" s="1"/>
      <c r="S3117" s="1"/>
    </row>
    <row r="3118" spans="18:19" ht="15">
      <c r="R3118" s="1"/>
      <c r="S3118" s="1"/>
    </row>
    <row r="3119" spans="18:19" ht="15">
      <c r="R3119" s="1"/>
      <c r="S3119" s="1"/>
    </row>
    <row r="3120" spans="18:19" ht="15">
      <c r="R3120" s="1"/>
      <c r="S3120" s="1"/>
    </row>
    <row r="3121" spans="18:19" ht="15">
      <c r="R3121" s="1"/>
      <c r="S3121" s="1"/>
    </row>
    <row r="3122" spans="18:19" ht="15">
      <c r="R3122" s="1"/>
      <c r="S3122" s="1"/>
    </row>
    <row r="3123" spans="18:19" ht="15">
      <c r="R3123" s="1"/>
      <c r="S3123" s="1"/>
    </row>
    <row r="3124" spans="18:19" ht="15">
      <c r="R3124" s="1"/>
      <c r="S3124" s="1"/>
    </row>
    <row r="3125" spans="18:19" ht="15">
      <c r="R3125" s="1"/>
      <c r="S3125" s="1"/>
    </row>
    <row r="3126" spans="18:19" ht="15">
      <c r="R3126" s="1"/>
      <c r="S3126" s="1"/>
    </row>
    <row r="3127" spans="18:19" ht="15">
      <c r="R3127" s="1"/>
      <c r="S3127" s="1"/>
    </row>
    <row r="3128" spans="18:19" ht="15">
      <c r="R3128" s="1"/>
      <c r="S3128" s="1"/>
    </row>
    <row r="3129" spans="18:19" ht="15">
      <c r="R3129" s="1"/>
      <c r="S3129" s="1"/>
    </row>
    <row r="3130" spans="18:19" ht="15">
      <c r="R3130" s="1"/>
      <c r="S3130" s="1"/>
    </row>
    <row r="3131" spans="18:19" ht="15">
      <c r="R3131" s="1"/>
      <c r="S3131" s="1"/>
    </row>
    <row r="3132" spans="18:19" ht="15">
      <c r="R3132" s="1"/>
      <c r="S3132" s="1"/>
    </row>
    <row r="3133" spans="18:19" ht="15">
      <c r="R3133" s="1"/>
      <c r="S3133" s="1"/>
    </row>
    <row r="3134" spans="18:19" ht="15">
      <c r="R3134" s="1"/>
      <c r="S3134" s="1"/>
    </row>
    <row r="3135" spans="18:19" ht="15">
      <c r="R3135" s="1"/>
      <c r="S3135" s="1"/>
    </row>
    <row r="3136" spans="18:19" ht="15">
      <c r="R3136" s="1"/>
      <c r="S3136" s="1"/>
    </row>
    <row r="3137" spans="18:19" ht="15">
      <c r="R3137" s="1"/>
      <c r="S3137" s="1"/>
    </row>
    <row r="3138" spans="18:19" ht="15">
      <c r="R3138" s="1"/>
      <c r="S3138" s="1"/>
    </row>
    <row r="3139" spans="18:19" ht="15">
      <c r="R3139" s="1"/>
      <c r="S3139" s="1"/>
    </row>
    <row r="3140" spans="18:19" ht="15">
      <c r="R3140" s="1"/>
      <c r="S3140" s="1"/>
    </row>
    <row r="3141" spans="18:19" ht="15">
      <c r="R3141" s="1"/>
      <c r="S3141" s="1"/>
    </row>
    <row r="3142" spans="18:19" ht="15">
      <c r="R3142" s="1"/>
      <c r="S3142" s="1"/>
    </row>
    <row r="3143" spans="18:19" ht="15">
      <c r="R3143" s="1"/>
      <c r="S3143" s="1"/>
    </row>
    <row r="3144" spans="18:19" ht="15">
      <c r="R3144" s="1"/>
      <c r="S3144" s="1"/>
    </row>
    <row r="3145" spans="18:19" ht="15">
      <c r="R3145" s="1"/>
      <c r="S3145" s="1"/>
    </row>
    <row r="3146" spans="18:19" ht="15">
      <c r="R3146" s="1"/>
      <c r="S3146" s="1"/>
    </row>
    <row r="3147" spans="18:19" ht="15">
      <c r="R3147" s="1"/>
      <c r="S3147" s="1"/>
    </row>
    <row r="3148" spans="18:19" ht="15">
      <c r="R3148" s="1"/>
      <c r="S3148" s="1"/>
    </row>
    <row r="3149" spans="18:19" ht="15">
      <c r="R3149" s="1"/>
      <c r="S3149" s="1"/>
    </row>
    <row r="3150" spans="18:19" ht="15">
      <c r="R3150" s="1"/>
      <c r="S3150" s="1"/>
    </row>
    <row r="3151" spans="18:19" ht="15">
      <c r="R3151" s="1"/>
      <c r="S3151" s="1"/>
    </row>
    <row r="3152" spans="18:19" ht="15">
      <c r="R3152" s="1"/>
      <c r="S3152" s="1"/>
    </row>
    <row r="3153" spans="18:19" ht="15">
      <c r="R3153" s="1"/>
      <c r="S3153" s="1"/>
    </row>
    <row r="3154" spans="18:19" ht="15">
      <c r="R3154" s="1"/>
      <c r="S3154" s="1"/>
    </row>
    <row r="3155" spans="18:19" ht="15">
      <c r="R3155" s="1"/>
      <c r="S3155" s="1"/>
    </row>
    <row r="3156" spans="18:19" ht="15">
      <c r="R3156" s="1"/>
      <c r="S3156" s="1"/>
    </row>
    <row r="3157" spans="18:19" ht="15">
      <c r="R3157" s="1"/>
      <c r="S3157" s="1"/>
    </row>
    <row r="3158" spans="18:19" ht="15">
      <c r="R3158" s="1"/>
      <c r="S3158" s="1"/>
    </row>
    <row r="3159" spans="18:19" ht="15">
      <c r="R3159" s="1"/>
      <c r="S3159" s="1"/>
    </row>
    <row r="3160" spans="18:19" ht="15">
      <c r="R3160" s="1"/>
      <c r="S3160" s="1"/>
    </row>
    <row r="3161" spans="18:19" ht="15">
      <c r="R3161" s="1"/>
      <c r="S3161" s="1"/>
    </row>
    <row r="3162" spans="18:19" ht="15">
      <c r="R3162" s="1"/>
      <c r="S3162" s="1"/>
    </row>
    <row r="3163" spans="18:19" ht="15">
      <c r="R3163" s="1"/>
      <c r="S3163" s="1"/>
    </row>
    <row r="3164" spans="18:19" ht="15">
      <c r="R3164" s="1"/>
      <c r="S3164" s="1"/>
    </row>
    <row r="3165" spans="18:19" ht="15">
      <c r="R3165" s="1"/>
      <c r="S3165" s="1"/>
    </row>
    <row r="3166" spans="18:19" ht="15">
      <c r="R3166" s="1"/>
      <c r="S3166" s="1"/>
    </row>
    <row r="3167" spans="18:19" ht="15">
      <c r="R3167" s="1"/>
      <c r="S3167" s="1"/>
    </row>
    <row r="3168" spans="18:19" ht="15">
      <c r="R3168" s="1"/>
      <c r="S3168" s="1"/>
    </row>
    <row r="3169" spans="18:19" ht="15">
      <c r="R3169" s="1"/>
      <c r="S3169" s="1"/>
    </row>
    <row r="3170" spans="18:19" ht="15">
      <c r="R3170" s="1"/>
      <c r="S3170" s="1"/>
    </row>
    <row r="3171" spans="18:19" ht="15">
      <c r="R3171" s="1"/>
      <c r="S3171" s="1"/>
    </row>
    <row r="3172" spans="18:19" ht="15">
      <c r="R3172" s="1"/>
      <c r="S3172" s="1"/>
    </row>
    <row r="3173" spans="18:19" ht="15">
      <c r="R3173" s="1"/>
      <c r="S3173" s="1"/>
    </row>
    <row r="3174" spans="18:19" ht="15">
      <c r="R3174" s="1"/>
      <c r="S3174" s="1"/>
    </row>
    <row r="3175" spans="18:19" ht="15">
      <c r="R3175" s="1"/>
      <c r="S3175" s="1"/>
    </row>
    <row r="3176" spans="18:19" ht="15">
      <c r="R3176" s="1"/>
      <c r="S3176" s="1"/>
    </row>
    <row r="3177" spans="18:19" ht="15">
      <c r="R3177" s="1"/>
      <c r="S3177" s="1"/>
    </row>
    <row r="3178" spans="18:19" ht="15">
      <c r="R3178" s="1"/>
      <c r="S3178" s="1"/>
    </row>
    <row r="3179" spans="18:19" ht="15">
      <c r="R3179" s="1"/>
      <c r="S3179" s="1"/>
    </row>
    <row r="3180" spans="18:19" ht="15">
      <c r="R3180" s="1"/>
      <c r="S3180" s="1"/>
    </row>
    <row r="3181" spans="18:19" ht="15">
      <c r="R3181" s="1"/>
      <c r="S3181" s="1"/>
    </row>
    <row r="3182" spans="18:19" ht="15">
      <c r="R3182" s="1"/>
      <c r="S3182" s="1"/>
    </row>
    <row r="3183" spans="18:19" ht="15">
      <c r="R3183" s="1"/>
      <c r="S3183" s="1"/>
    </row>
    <row r="3184" spans="18:19" ht="15">
      <c r="R3184" s="1"/>
      <c r="S3184" s="1"/>
    </row>
    <row r="3185" spans="18:19" ht="15">
      <c r="R3185" s="1"/>
      <c r="S3185" s="1"/>
    </row>
    <row r="3186" spans="18:19" ht="15">
      <c r="R3186" s="1"/>
      <c r="S3186" s="1"/>
    </row>
    <row r="3187" spans="18:19" ht="15">
      <c r="R3187" s="1"/>
      <c r="S3187" s="1"/>
    </row>
    <row r="3188" spans="18:19" ht="15">
      <c r="R3188" s="1"/>
      <c r="S3188" s="1"/>
    </row>
    <row r="3189" spans="18:19" ht="15">
      <c r="R3189" s="1"/>
      <c r="S3189" s="1"/>
    </row>
    <row r="3190" spans="18:19" ht="15">
      <c r="R3190" s="1"/>
      <c r="S3190" s="1"/>
    </row>
    <row r="3191" spans="18:19" ht="15">
      <c r="R3191" s="1"/>
      <c r="S3191" s="1"/>
    </row>
    <row r="3192" spans="18:19" ht="15">
      <c r="R3192" s="1"/>
      <c r="S3192" s="1"/>
    </row>
    <row r="3193" spans="18:19" ht="15">
      <c r="R3193" s="1"/>
      <c r="S3193" s="1"/>
    </row>
    <row r="3194" spans="18:19" ht="15">
      <c r="R3194" s="1"/>
      <c r="S3194" s="1"/>
    </row>
    <row r="3195" spans="18:19" ht="15">
      <c r="R3195" s="1"/>
      <c r="S3195" s="1"/>
    </row>
    <row r="3196" spans="18:19" ht="15">
      <c r="R3196" s="1"/>
      <c r="S3196" s="1"/>
    </row>
    <row r="3197" spans="18:19" ht="15">
      <c r="R3197" s="1"/>
      <c r="S3197" s="1"/>
    </row>
    <row r="3198" spans="18:19" ht="15">
      <c r="R3198" s="1"/>
      <c r="S3198" s="1"/>
    </row>
    <row r="3199" spans="18:19" ht="15">
      <c r="R3199" s="1"/>
      <c r="S3199" s="1"/>
    </row>
    <row r="3200" spans="18:19" ht="15">
      <c r="R3200" s="1"/>
      <c r="S3200" s="1"/>
    </row>
    <row r="3201" spans="18:19" ht="15">
      <c r="R3201" s="1"/>
      <c r="S3201" s="1"/>
    </row>
    <row r="3202" spans="18:19" ht="15">
      <c r="R3202" s="1"/>
      <c r="S3202" s="1"/>
    </row>
    <row r="3203" spans="18:19" ht="15">
      <c r="R3203" s="1"/>
      <c r="S3203" s="1"/>
    </row>
    <row r="3204" spans="18:19" ht="15">
      <c r="R3204" s="1"/>
      <c r="S3204" s="1"/>
    </row>
    <row r="3205" spans="18:19" ht="15">
      <c r="R3205" s="1"/>
      <c r="S3205" s="1"/>
    </row>
    <row r="3206" spans="18:19" ht="15">
      <c r="R3206" s="1"/>
      <c r="S3206" s="1"/>
    </row>
    <row r="3207" spans="18:19" ht="15">
      <c r="R3207" s="1"/>
      <c r="S3207" s="1"/>
    </row>
    <row r="3208" spans="18:19" ht="15">
      <c r="R3208" s="1"/>
      <c r="S3208" s="1"/>
    </row>
    <row r="3209" spans="18:19" ht="15">
      <c r="R3209" s="1"/>
      <c r="S3209" s="1"/>
    </row>
    <row r="3210" spans="18:19" ht="15">
      <c r="R3210" s="1"/>
      <c r="S3210" s="1"/>
    </row>
    <row r="3211" spans="18:19" ht="15">
      <c r="R3211" s="1"/>
      <c r="S3211" s="1"/>
    </row>
    <row r="3212" spans="18:19" ht="15">
      <c r="R3212" s="1"/>
      <c r="S3212" s="1"/>
    </row>
    <row r="3213" spans="18:19" ht="15">
      <c r="R3213" s="1"/>
      <c r="S3213" s="1"/>
    </row>
    <row r="3214" spans="18:19" ht="15">
      <c r="R3214" s="1"/>
      <c r="S3214" s="1"/>
    </row>
    <row r="3215" spans="18:19" ht="15">
      <c r="R3215" s="1"/>
      <c r="S3215" s="1"/>
    </row>
    <row r="3216" spans="18:19" ht="15">
      <c r="R3216" s="1"/>
      <c r="S3216" s="1"/>
    </row>
    <row r="3217" spans="18:19" ht="15">
      <c r="R3217" s="1"/>
      <c r="S3217" s="1"/>
    </row>
    <row r="3218" spans="18:19" ht="15">
      <c r="R3218" s="1"/>
      <c r="S3218" s="1"/>
    </row>
    <row r="3219" spans="18:19" ht="15">
      <c r="R3219" s="1"/>
      <c r="S3219" s="1"/>
    </row>
    <row r="3220" spans="18:19" ht="15">
      <c r="R3220" s="1"/>
      <c r="S3220" s="1"/>
    </row>
    <row r="3221" spans="18:19" ht="15">
      <c r="R3221" s="1"/>
      <c r="S3221" s="1"/>
    </row>
    <row r="3222" spans="18:19" ht="15">
      <c r="R3222" s="1"/>
      <c r="S3222" s="1"/>
    </row>
    <row r="3223" spans="18:19" ht="15">
      <c r="R3223" s="1"/>
      <c r="S3223" s="1"/>
    </row>
    <row r="3224" spans="18:19" ht="15">
      <c r="R3224" s="1"/>
      <c r="S3224" s="1"/>
    </row>
    <row r="3225" spans="18:19" ht="15">
      <c r="R3225" s="1"/>
      <c r="S3225" s="1"/>
    </row>
    <row r="3226" spans="18:19" ht="15">
      <c r="R3226" s="1"/>
      <c r="S3226" s="1"/>
    </row>
    <row r="3227" spans="18:19" ht="15">
      <c r="R3227" s="1"/>
      <c r="S3227" s="1"/>
    </row>
    <row r="3228" spans="18:19" ht="15">
      <c r="R3228" s="1"/>
      <c r="S3228" s="1"/>
    </row>
    <row r="3229" spans="18:19" ht="15">
      <c r="R3229" s="1"/>
      <c r="S3229" s="1"/>
    </row>
    <row r="3230" spans="18:19" ht="15">
      <c r="R3230" s="1"/>
      <c r="S3230" s="1"/>
    </row>
    <row r="3231" spans="18:19" ht="15">
      <c r="R3231" s="1"/>
      <c r="S3231" s="1"/>
    </row>
    <row r="3232" spans="18:19" ht="15">
      <c r="R3232" s="1"/>
      <c r="S3232" s="1"/>
    </row>
    <row r="3233" spans="18:19" ht="15">
      <c r="R3233" s="1"/>
      <c r="S3233" s="1"/>
    </row>
    <row r="3234" spans="18:19" ht="15">
      <c r="R3234" s="1"/>
      <c r="S3234" s="1"/>
    </row>
    <row r="3235" spans="18:19" ht="15">
      <c r="R3235" s="1"/>
      <c r="S3235" s="1"/>
    </row>
    <row r="3236" spans="18:19" ht="15">
      <c r="R3236" s="1"/>
      <c r="S3236" s="1"/>
    </row>
    <row r="3237" spans="18:19" ht="15">
      <c r="R3237" s="1"/>
      <c r="S3237" s="1"/>
    </row>
    <row r="3238" spans="18:19" ht="15">
      <c r="R3238" s="1"/>
      <c r="S3238" s="1"/>
    </row>
    <row r="3239" spans="18:19" ht="15">
      <c r="R3239" s="1"/>
      <c r="S3239" s="1"/>
    </row>
    <row r="3240" spans="18:19" ht="15">
      <c r="R3240" s="1"/>
      <c r="S3240" s="1"/>
    </row>
    <row r="3241" spans="18:19" ht="15">
      <c r="R3241" s="1"/>
      <c r="S3241" s="1"/>
    </row>
    <row r="3242" spans="18:19" ht="15">
      <c r="R3242" s="1"/>
      <c r="S3242" s="1"/>
    </row>
    <row r="3243" spans="18:19" ht="15">
      <c r="R3243" s="1"/>
      <c r="S3243" s="1"/>
    </row>
    <row r="3244" spans="18:19" ht="15">
      <c r="R3244" s="1"/>
      <c r="S3244" s="1"/>
    </row>
    <row r="3245" spans="18:19" ht="15">
      <c r="R3245" s="1"/>
      <c r="S3245" s="1"/>
    </row>
    <row r="3246" spans="18:19" ht="15">
      <c r="R3246" s="1"/>
      <c r="S3246" s="1"/>
    </row>
    <row r="3247" spans="18:19" ht="15">
      <c r="R3247" s="1"/>
      <c r="S3247" s="1"/>
    </row>
    <row r="3248" spans="18:19" ht="15">
      <c r="R3248" s="1"/>
      <c r="S3248" s="1"/>
    </row>
    <row r="3249" spans="18:19" ht="15">
      <c r="R3249" s="1"/>
      <c r="S3249" s="1"/>
    </row>
    <row r="3250" spans="18:19" ht="15">
      <c r="R3250" s="1"/>
      <c r="S3250" s="1"/>
    </row>
    <row r="3251" spans="18:19" ht="15">
      <c r="R3251" s="1"/>
      <c r="S3251" s="1"/>
    </row>
    <row r="3252" spans="18:19" ht="15">
      <c r="R3252" s="1"/>
      <c r="S3252" s="1"/>
    </row>
    <row r="3253" spans="18:19" ht="15">
      <c r="R3253" s="1"/>
      <c r="S3253" s="1"/>
    </row>
    <row r="3254" spans="18:19" ht="15">
      <c r="R3254" s="1"/>
      <c r="S3254" s="1"/>
    </row>
    <row r="3255" spans="18:19" ht="15">
      <c r="R3255" s="1"/>
      <c r="S3255" s="1"/>
    </row>
    <row r="3256" spans="18:19" ht="15">
      <c r="R3256" s="1"/>
      <c r="S3256" s="1"/>
    </row>
    <row r="3257" spans="18:19" ht="15">
      <c r="R3257" s="1"/>
      <c r="S3257" s="1"/>
    </row>
    <row r="3258" spans="18:19" ht="15">
      <c r="R3258" s="1"/>
      <c r="S3258" s="1"/>
    </row>
    <row r="3259" spans="18:19" ht="15">
      <c r="R3259" s="1"/>
      <c r="S3259" s="1"/>
    </row>
    <row r="3260" spans="18:19" ht="15">
      <c r="R3260" s="1"/>
      <c r="S3260" s="1"/>
    </row>
    <row r="3261" spans="18:19" ht="15">
      <c r="R3261" s="1"/>
      <c r="S3261" s="1"/>
    </row>
    <row r="3262" spans="18:19" ht="15">
      <c r="R3262" s="1"/>
      <c r="S3262" s="1"/>
    </row>
    <row r="3263" spans="18:19" ht="15">
      <c r="R3263" s="1"/>
      <c r="S3263" s="1"/>
    </row>
    <row r="3264" spans="18:19" ht="15">
      <c r="R3264" s="1"/>
      <c r="S3264" s="1"/>
    </row>
    <row r="3265" spans="18:19" ht="15">
      <c r="R3265" s="1"/>
      <c r="S3265" s="1"/>
    </row>
    <row r="3266" spans="18:19" ht="15">
      <c r="R3266" s="1"/>
      <c r="S3266" s="1"/>
    </row>
    <row r="3267" spans="18:19" ht="15">
      <c r="R3267" s="1"/>
      <c r="S3267" s="1"/>
    </row>
    <row r="3268" spans="18:19" ht="15">
      <c r="R3268" s="1"/>
      <c r="S3268" s="1"/>
    </row>
    <row r="3269" spans="18:19" ht="15">
      <c r="R3269" s="1"/>
      <c r="S3269" s="1"/>
    </row>
    <row r="3270" spans="18:19" ht="15">
      <c r="R3270" s="1"/>
      <c r="S3270" s="1"/>
    </row>
    <row r="3271" spans="18:19" ht="15">
      <c r="R3271" s="1"/>
      <c r="S3271" s="1"/>
    </row>
    <row r="3272" spans="18:19" ht="15">
      <c r="R3272" s="1"/>
      <c r="S3272" s="1"/>
    </row>
    <row r="3273" spans="18:19" ht="15">
      <c r="R3273" s="1"/>
      <c r="S3273" s="1"/>
    </row>
    <row r="3274" spans="18:19" ht="15">
      <c r="R3274" s="1"/>
      <c r="S3274" s="1"/>
    </row>
    <row r="3275" spans="18:19" ht="15">
      <c r="R3275" s="1"/>
      <c r="S3275" s="1"/>
    </row>
    <row r="3276" spans="18:19" ht="15">
      <c r="R3276" s="1"/>
      <c r="S3276" s="1"/>
    </row>
    <row r="3277" spans="18:19" ht="15">
      <c r="R3277" s="1"/>
      <c r="S3277" s="1"/>
    </row>
    <row r="3278" spans="18:19" ht="15">
      <c r="R3278" s="1"/>
      <c r="S3278" s="1"/>
    </row>
    <row r="3279" spans="18:19" ht="15">
      <c r="R3279" s="1"/>
      <c r="S3279" s="1"/>
    </row>
    <row r="3280" spans="18:19" ht="15">
      <c r="R3280" s="1"/>
      <c r="S3280" s="1"/>
    </row>
    <row r="3281" spans="18:19" ht="15">
      <c r="R3281" s="1"/>
      <c r="S3281" s="1"/>
    </row>
    <row r="3282" spans="18:19" ht="15">
      <c r="R3282" s="1"/>
      <c r="S3282" s="1"/>
    </row>
    <row r="3283" spans="18:19" ht="15">
      <c r="R3283" s="1"/>
      <c r="S3283" s="1"/>
    </row>
    <row r="3284" spans="18:19" ht="15">
      <c r="R3284" s="1"/>
      <c r="S3284" s="1"/>
    </row>
    <row r="3285" spans="18:19" ht="15">
      <c r="R3285" s="1"/>
      <c r="S3285" s="1"/>
    </row>
    <row r="3286" spans="18:19" ht="15">
      <c r="R3286" s="1"/>
      <c r="S3286" s="1"/>
    </row>
    <row r="3287" spans="18:19" ht="15">
      <c r="R3287" s="1"/>
      <c r="S3287" s="1"/>
    </row>
    <row r="3288" spans="18:19" ht="15">
      <c r="R3288" s="1"/>
      <c r="S3288" s="1"/>
    </row>
    <row r="3289" spans="18:19" ht="15">
      <c r="R3289" s="1"/>
      <c r="S3289" s="1"/>
    </row>
    <row r="3290" spans="18:19" ht="15">
      <c r="R3290" s="1"/>
      <c r="S3290" s="1"/>
    </row>
    <row r="3291" spans="18:19" ht="15">
      <c r="R3291" s="1"/>
      <c r="S3291" s="1"/>
    </row>
    <row r="3292" spans="18:19" ht="15">
      <c r="R3292" s="1"/>
      <c r="S3292" s="1"/>
    </row>
    <row r="3293" spans="18:19" ht="15">
      <c r="R3293" s="1"/>
      <c r="S3293" s="1"/>
    </row>
    <row r="3294" spans="18:19" ht="15">
      <c r="R3294" s="1"/>
      <c r="S3294" s="1"/>
    </row>
    <row r="3295" spans="18:19" ht="15">
      <c r="R3295" s="1"/>
      <c r="S3295" s="1"/>
    </row>
    <row r="3296" spans="18:19" ht="15">
      <c r="R3296" s="1"/>
      <c r="S3296" s="1"/>
    </row>
    <row r="3297" spans="18:19" ht="15">
      <c r="R3297" s="1"/>
      <c r="S3297" s="1"/>
    </row>
    <row r="3298" spans="18:19" ht="15">
      <c r="R3298" s="1"/>
      <c r="S3298" s="1"/>
    </row>
    <row r="3299" spans="18:19" ht="15">
      <c r="R3299" s="1"/>
      <c r="S3299" s="1"/>
    </row>
    <row r="3300" spans="18:19" ht="15">
      <c r="R3300" s="1"/>
      <c r="S3300" s="1"/>
    </row>
    <row r="3301" spans="18:19" ht="15">
      <c r="R3301" s="1"/>
      <c r="S3301" s="1"/>
    </row>
    <row r="3302" spans="18:19" ht="15">
      <c r="R3302" s="1"/>
      <c r="S3302" s="1"/>
    </row>
    <row r="3303" spans="18:19" ht="15">
      <c r="R3303" s="1"/>
      <c r="S3303" s="1"/>
    </row>
    <row r="3304" spans="18:19" ht="15">
      <c r="R3304" s="1"/>
      <c r="S3304" s="1"/>
    </row>
    <row r="3305" spans="18:19" ht="15">
      <c r="R3305" s="1"/>
      <c r="S3305" s="1"/>
    </row>
    <row r="3306" spans="18:19" ht="15">
      <c r="R3306" s="1"/>
      <c r="S3306" s="1"/>
    </row>
    <row r="3307" spans="18:19" ht="15">
      <c r="R3307" s="1"/>
      <c r="S3307" s="1"/>
    </row>
    <row r="3308" spans="18:19" ht="15">
      <c r="R3308" s="1"/>
      <c r="S3308" s="1"/>
    </row>
    <row r="3309" spans="18:19" ht="15">
      <c r="R3309" s="1"/>
      <c r="S3309" s="1"/>
    </row>
    <row r="3310" spans="18:19" ht="15">
      <c r="R3310" s="1"/>
      <c r="S3310" s="1"/>
    </row>
    <row r="3311" spans="18:19" ht="15">
      <c r="R3311" s="1"/>
      <c r="S3311" s="1"/>
    </row>
    <row r="3312" spans="18:19" ht="15">
      <c r="R3312" s="1"/>
      <c r="S3312" s="1"/>
    </row>
    <row r="3313" spans="18:19" ht="15">
      <c r="R3313" s="1"/>
      <c r="S3313" s="1"/>
    </row>
    <row r="3314" spans="18:19" ht="15">
      <c r="R3314" s="1"/>
      <c r="S3314" s="1"/>
    </row>
    <row r="3315" spans="18:19" ht="15">
      <c r="R3315" s="1"/>
      <c r="S3315" s="1"/>
    </row>
    <row r="3316" spans="18:19" ht="15">
      <c r="R3316" s="1"/>
      <c r="S3316" s="1"/>
    </row>
    <row r="3317" spans="18:19" ht="15">
      <c r="R3317" s="1"/>
      <c r="S3317" s="1"/>
    </row>
    <row r="3318" spans="18:19" ht="15">
      <c r="R3318" s="1"/>
      <c r="S3318" s="1"/>
    </row>
    <row r="3319" spans="18:19" ht="15">
      <c r="R3319" s="1"/>
      <c r="S3319" s="1"/>
    </row>
    <row r="3320" spans="18:19" ht="15">
      <c r="R3320" s="1"/>
      <c r="S3320" s="1"/>
    </row>
    <row r="3321" spans="18:19" ht="15">
      <c r="R3321" s="1"/>
      <c r="S3321" s="1"/>
    </row>
    <row r="3322" spans="18:19" ht="15">
      <c r="R3322" s="1"/>
      <c r="S3322" s="1"/>
    </row>
    <row r="3323" spans="18:19" ht="15">
      <c r="R3323" s="1"/>
      <c r="S3323" s="1"/>
    </row>
    <row r="3324" spans="18:19" ht="15">
      <c r="R3324" s="1"/>
      <c r="S3324" s="1"/>
    </row>
    <row r="3325" spans="18:19" ht="15">
      <c r="R3325" s="1"/>
      <c r="S3325" s="1"/>
    </row>
    <row r="3326" spans="18:19" ht="15">
      <c r="R3326" s="1"/>
      <c r="S3326" s="1"/>
    </row>
    <row r="3327" spans="18:19" ht="15">
      <c r="R3327" s="1"/>
      <c r="S3327" s="1"/>
    </row>
    <row r="3328" spans="18:19" ht="15">
      <c r="R3328" s="1"/>
      <c r="S3328" s="1"/>
    </row>
    <row r="3329" spans="18:19" ht="15">
      <c r="R3329" s="1"/>
      <c r="S3329" s="1"/>
    </row>
    <row r="3330" spans="18:19" ht="15">
      <c r="R3330" s="1"/>
      <c r="S3330" s="1"/>
    </row>
    <row r="3331" spans="18:19" ht="15">
      <c r="R3331" s="1"/>
      <c r="S3331" s="1"/>
    </row>
    <row r="3332" spans="18:19" ht="15">
      <c r="R3332" s="1"/>
      <c r="S3332" s="1"/>
    </row>
    <row r="3333" spans="18:19" ht="15">
      <c r="R3333" s="1"/>
      <c r="S3333" s="1"/>
    </row>
    <row r="3334" spans="18:19" ht="15">
      <c r="R3334" s="1"/>
      <c r="S3334" s="1"/>
    </row>
    <row r="3335" spans="18:19" ht="15">
      <c r="R3335" s="1"/>
      <c r="S3335" s="1"/>
    </row>
    <row r="3336" spans="18:19" ht="15">
      <c r="R3336" s="1"/>
      <c r="S3336" s="1"/>
    </row>
    <row r="3337" spans="18:19" ht="15">
      <c r="R3337" s="1"/>
      <c r="S3337" s="1"/>
    </row>
  </sheetData>
  <sheetProtection/>
  <mergeCells count="93">
    <mergeCell ref="A77:A78"/>
    <mergeCell ref="A75:H75"/>
    <mergeCell ref="B72:E72"/>
    <mergeCell ref="B78:E78"/>
    <mergeCell ref="B77:D77"/>
    <mergeCell ref="B73:E73"/>
    <mergeCell ref="B97:E97"/>
    <mergeCell ref="B89:E89"/>
    <mergeCell ref="B88:D88"/>
    <mergeCell ref="B86:D86"/>
    <mergeCell ref="B94:D94"/>
    <mergeCell ref="B87:E87"/>
    <mergeCell ref="A6:I6"/>
    <mergeCell ref="F9:G10"/>
    <mergeCell ref="A12:H13"/>
    <mergeCell ref="A7:N7"/>
    <mergeCell ref="A8:N8"/>
    <mergeCell ref="A10:D10"/>
    <mergeCell ref="L11:N11"/>
    <mergeCell ref="B39:E39"/>
    <mergeCell ref="A34:E34"/>
    <mergeCell ref="B32:E32"/>
    <mergeCell ref="B37:E37"/>
    <mergeCell ref="B30:E30"/>
    <mergeCell ref="B71:E71"/>
    <mergeCell ref="B51:D51"/>
    <mergeCell ref="B63:E63"/>
    <mergeCell ref="B64:E64"/>
    <mergeCell ref="B42:E42"/>
    <mergeCell ref="B43:E43"/>
    <mergeCell ref="A46:H47"/>
    <mergeCell ref="B60:E60"/>
    <mergeCell ref="A68:A69"/>
    <mergeCell ref="B69:E69"/>
    <mergeCell ref="B52:E52"/>
    <mergeCell ref="B53:E53"/>
    <mergeCell ref="A49:A50"/>
    <mergeCell ref="B49:D49"/>
    <mergeCell ref="B50:E50"/>
    <mergeCell ref="B54:E54"/>
    <mergeCell ref="B16:D16"/>
    <mergeCell ref="B18:E18"/>
    <mergeCell ref="B17:E17"/>
    <mergeCell ref="A86:A87"/>
    <mergeCell ref="B70:D70"/>
    <mergeCell ref="B68:D68"/>
    <mergeCell ref="A56:H57"/>
    <mergeCell ref="A66:H66"/>
    <mergeCell ref="A83:H84"/>
    <mergeCell ref="B81:E81"/>
    <mergeCell ref="B79:D79"/>
    <mergeCell ref="B80:E80"/>
    <mergeCell ref="B59:D59"/>
    <mergeCell ref="B61:D61"/>
    <mergeCell ref="A59:A60"/>
    <mergeCell ref="B62:E62"/>
    <mergeCell ref="B19:E19"/>
    <mergeCell ref="A22:H23"/>
    <mergeCell ref="B26:D26"/>
    <mergeCell ref="B20:E20"/>
    <mergeCell ref="B44:E44"/>
    <mergeCell ref="A26:A27"/>
    <mergeCell ref="A36:A37"/>
    <mergeCell ref="B36:D36"/>
    <mergeCell ref="B40:E40"/>
    <mergeCell ref="B38:D38"/>
    <mergeCell ref="B28:D28"/>
    <mergeCell ref="B27:E27"/>
    <mergeCell ref="B24:D24"/>
    <mergeCell ref="B31:E31"/>
    <mergeCell ref="B29:E29"/>
    <mergeCell ref="B41:E41"/>
    <mergeCell ref="A14:A15"/>
    <mergeCell ref="B15:E15"/>
    <mergeCell ref="AC10:AC14"/>
    <mergeCell ref="AA10:AA14"/>
    <mergeCell ref="AB10:AB14"/>
    <mergeCell ref="Y10:Y14"/>
    <mergeCell ref="R11:U11"/>
    <mergeCell ref="O11:Q11"/>
    <mergeCell ref="I11:K11"/>
    <mergeCell ref="V11:X11"/>
    <mergeCell ref="B14:D14"/>
    <mergeCell ref="Z10:Z14"/>
    <mergeCell ref="AG9:AI9"/>
    <mergeCell ref="AG10:AG14"/>
    <mergeCell ref="AH10:AH14"/>
    <mergeCell ref="AI10:AI14"/>
    <mergeCell ref="AA9:AC9"/>
    <mergeCell ref="AD9:AF9"/>
    <mergeCell ref="AF10:AF14"/>
    <mergeCell ref="AE10:AE14"/>
    <mergeCell ref="AD10:AD14"/>
  </mergeCells>
  <printOptions/>
  <pageMargins left="0.38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75"/>
  <sheetViews>
    <sheetView view="pageBreakPreview" zoomScale="115" zoomScaleSheetLayoutView="115" zoomScalePageLayoutView="0" workbookViewId="0" topLeftCell="A10">
      <pane xSplit="5" ySplit="5" topLeftCell="L90" activePane="bottomRight" state="frozen"/>
      <selection pane="topLeft" activeCell="A10" sqref="A10"/>
      <selection pane="topRight" activeCell="F10" sqref="F10"/>
      <selection pane="bottomLeft" activeCell="A15" sqref="A15"/>
      <selection pane="bottomRight" activeCell="Q43" sqref="Q43"/>
    </sheetView>
  </sheetViews>
  <sheetFormatPr defaultColWidth="9.140625" defaultRowHeight="15"/>
  <cols>
    <col min="1" max="1" width="4.00390625" style="1" customWidth="1"/>
    <col min="2" max="4" width="9.140625" style="1" customWidth="1"/>
    <col min="5" max="5" width="10.57421875" style="1" customWidth="1"/>
    <col min="6" max="6" width="12.421875" style="0" customWidth="1"/>
    <col min="7" max="7" width="9.140625" style="73" customWidth="1"/>
    <col min="8" max="8" width="11.7109375" style="0" customWidth="1"/>
    <col min="9" max="9" width="11.28125" style="0" customWidth="1"/>
    <col min="10" max="11" width="13.140625" style="81" customWidth="1"/>
    <col min="12" max="12" width="18.7109375" style="81" customWidth="1"/>
    <col min="13" max="13" width="13.140625" style="81" customWidth="1"/>
    <col min="14" max="14" width="12.8515625" style="81" customWidth="1"/>
    <col min="15" max="15" width="13.140625" style="0" customWidth="1"/>
    <col min="16" max="16" width="10.421875" style="0" customWidth="1"/>
    <col min="17" max="17" width="12.140625" style="0" customWidth="1"/>
    <col min="18" max="18" width="13.140625" style="0" customWidth="1"/>
  </cols>
  <sheetData>
    <row r="3" ht="15.75">
      <c r="D3" s="2" t="s">
        <v>0</v>
      </c>
    </row>
    <row r="4" ht="15.75">
      <c r="D4" s="2" t="s">
        <v>1</v>
      </c>
    </row>
    <row r="5" ht="15.75">
      <c r="D5" s="2" t="s">
        <v>2</v>
      </c>
    </row>
    <row r="6" spans="1:5" ht="43.5" customHeight="1">
      <c r="A6" s="160" t="s">
        <v>94</v>
      </c>
      <c r="B6" s="160"/>
      <c r="C6" s="160"/>
      <c r="D6" s="160"/>
      <c r="E6" s="160"/>
    </row>
    <row r="7" spans="1:5" ht="27.75" customHeight="1">
      <c r="A7" s="170" t="s">
        <v>95</v>
      </c>
      <c r="B7" s="192"/>
      <c r="C7" s="192"/>
      <c r="D7" s="192"/>
      <c r="E7" s="192"/>
    </row>
    <row r="8" spans="1:5" ht="14.25" customHeight="1">
      <c r="A8" s="160"/>
      <c r="B8" s="192"/>
      <c r="C8" s="192"/>
      <c r="D8" s="192"/>
      <c r="E8" s="192"/>
    </row>
    <row r="9" spans="1:5" ht="15.75" customHeight="1">
      <c r="A9" s="3"/>
      <c r="B9" s="3"/>
      <c r="C9" s="3"/>
      <c r="D9" s="4"/>
      <c r="E9" s="3"/>
    </row>
    <row r="10" spans="1:19" ht="33.75" customHeight="1">
      <c r="A10" s="179" t="s">
        <v>195</v>
      </c>
      <c r="B10" s="163"/>
      <c r="C10" s="163"/>
      <c r="D10" s="163"/>
      <c r="E10" s="163"/>
      <c r="F10" s="55" t="s">
        <v>54</v>
      </c>
      <c r="G10" s="190" t="s">
        <v>172</v>
      </c>
      <c r="H10" s="155"/>
      <c r="I10" s="155"/>
      <c r="J10" s="188" t="s">
        <v>199</v>
      </c>
      <c r="K10" s="189"/>
      <c r="L10" s="189"/>
      <c r="M10" s="189"/>
      <c r="N10" s="189"/>
      <c r="O10" s="185" t="s">
        <v>238</v>
      </c>
      <c r="P10" s="185"/>
      <c r="Q10" s="185"/>
      <c r="R10" s="185"/>
      <c r="S10" s="185"/>
    </row>
    <row r="11" spans="1:19" ht="41.25" customHeight="1">
      <c r="A11" s="33"/>
      <c r="B11" s="33"/>
      <c r="C11" s="33"/>
      <c r="D11" s="124"/>
      <c r="E11" s="33"/>
      <c r="F11" s="125"/>
      <c r="G11" s="126" t="s">
        <v>52</v>
      </c>
      <c r="H11" s="184" t="s">
        <v>53</v>
      </c>
      <c r="I11" s="184" t="s">
        <v>132</v>
      </c>
      <c r="J11" s="182" t="s">
        <v>241</v>
      </c>
      <c r="K11" s="182" t="s">
        <v>132</v>
      </c>
      <c r="L11" s="182" t="s">
        <v>52</v>
      </c>
      <c r="M11" s="182" t="s">
        <v>53</v>
      </c>
      <c r="N11" s="182" t="s">
        <v>132</v>
      </c>
      <c r="O11" s="183" t="s">
        <v>243</v>
      </c>
      <c r="P11" s="184"/>
      <c r="Q11" s="184"/>
      <c r="R11" s="184"/>
      <c r="S11" s="184"/>
    </row>
    <row r="12" spans="1:19" ht="15">
      <c r="A12" s="191" t="s">
        <v>3</v>
      </c>
      <c r="B12" s="173"/>
      <c r="C12" s="173"/>
      <c r="D12" s="173"/>
      <c r="E12" s="173"/>
      <c r="F12" s="128"/>
      <c r="G12" s="126"/>
      <c r="H12" s="184"/>
      <c r="I12" s="184"/>
      <c r="J12" s="182"/>
      <c r="K12" s="182"/>
      <c r="L12" s="182"/>
      <c r="M12" s="182"/>
      <c r="N12" s="182"/>
      <c r="O12" s="186" t="s">
        <v>242</v>
      </c>
      <c r="P12" s="186" t="s">
        <v>52</v>
      </c>
      <c r="Q12" s="186" t="s">
        <v>239</v>
      </c>
      <c r="R12" s="187" t="s">
        <v>132</v>
      </c>
      <c r="S12" s="186"/>
    </row>
    <row r="13" spans="1:19" ht="27.75" customHeight="1">
      <c r="A13" s="173"/>
      <c r="B13" s="173"/>
      <c r="C13" s="173"/>
      <c r="D13" s="173"/>
      <c r="E13" s="173"/>
      <c r="F13" s="128"/>
      <c r="G13" s="126"/>
      <c r="H13" s="184"/>
      <c r="I13" s="184"/>
      <c r="J13" s="182"/>
      <c r="K13" s="182"/>
      <c r="L13" s="182"/>
      <c r="M13" s="182"/>
      <c r="N13" s="182"/>
      <c r="O13" s="186"/>
      <c r="P13" s="186"/>
      <c r="Q13" s="186"/>
      <c r="R13" s="187"/>
      <c r="S13" s="186"/>
    </row>
    <row r="14" spans="1:19" ht="24" customHeight="1">
      <c r="A14" s="193">
        <v>1</v>
      </c>
      <c r="B14" s="174" t="s">
        <v>4</v>
      </c>
      <c r="C14" s="175"/>
      <c r="D14" s="175"/>
      <c r="E14" s="33"/>
      <c r="F14" s="128"/>
      <c r="G14" s="126"/>
      <c r="H14" s="184"/>
      <c r="I14" s="184"/>
      <c r="J14" s="182"/>
      <c r="K14" s="182"/>
      <c r="L14" s="182"/>
      <c r="M14" s="182"/>
      <c r="N14" s="182"/>
      <c r="O14" s="186"/>
      <c r="P14" s="186"/>
      <c r="Q14" s="186"/>
      <c r="R14" s="187"/>
      <c r="S14" s="186"/>
    </row>
    <row r="15" spans="1:18" s="31" customFormat="1" ht="30">
      <c r="A15" s="193"/>
      <c r="B15" s="172" t="s">
        <v>5</v>
      </c>
      <c r="C15" s="173"/>
      <c r="D15" s="173"/>
      <c r="E15" s="173"/>
      <c r="F15" s="121">
        <v>0</v>
      </c>
      <c r="G15" s="100"/>
      <c r="H15" s="121"/>
      <c r="I15" s="121">
        <f>F15-H15</f>
        <v>0</v>
      </c>
      <c r="J15" s="122">
        <v>32425</v>
      </c>
      <c r="K15" s="122">
        <f>I15+J15</f>
        <v>32425</v>
      </c>
      <c r="L15" s="123" t="s">
        <v>225</v>
      </c>
      <c r="M15" s="123">
        <f>10000+16200-275+6500-1500+1500</f>
        <v>32425</v>
      </c>
      <c r="N15" s="122">
        <f>K15-M15</f>
        <v>0</v>
      </c>
      <c r="O15" s="31">
        <v>30536</v>
      </c>
      <c r="P15" s="143" t="s">
        <v>256</v>
      </c>
      <c r="Q15" s="31">
        <f>5000+8800+2000</f>
        <v>15800</v>
      </c>
      <c r="R15" s="148">
        <f>N15+O15-Q15</f>
        <v>14736</v>
      </c>
    </row>
    <row r="16" spans="1:18" s="31" customFormat="1" ht="15">
      <c r="A16" s="39"/>
      <c r="B16" s="174" t="s">
        <v>6</v>
      </c>
      <c r="C16" s="175"/>
      <c r="D16" s="175"/>
      <c r="E16" s="33"/>
      <c r="F16" s="121"/>
      <c r="G16" s="100"/>
      <c r="J16" s="123"/>
      <c r="K16" s="123"/>
      <c r="L16" s="123"/>
      <c r="M16" s="123"/>
      <c r="N16" s="123"/>
      <c r="R16" s="149"/>
    </row>
    <row r="17" spans="1:18" s="31" customFormat="1" ht="15">
      <c r="A17" s="39">
        <v>2</v>
      </c>
      <c r="B17" s="172" t="s">
        <v>7</v>
      </c>
      <c r="C17" s="173"/>
      <c r="D17" s="173"/>
      <c r="E17" s="173"/>
      <c r="F17" s="121">
        <v>0</v>
      </c>
      <c r="G17" s="100"/>
      <c r="H17" s="121"/>
      <c r="I17" s="121">
        <f>F17-H17</f>
        <v>0</v>
      </c>
      <c r="J17" s="122">
        <v>32425</v>
      </c>
      <c r="K17" s="122">
        <f>I17+J17</f>
        <v>32425</v>
      </c>
      <c r="L17" s="123" t="s">
        <v>212</v>
      </c>
      <c r="M17" s="123">
        <f>15000+16200+1225</f>
        <v>32425</v>
      </c>
      <c r="N17" s="122">
        <f>K17-M17</f>
        <v>0</v>
      </c>
      <c r="O17" s="31">
        <v>30536</v>
      </c>
      <c r="R17" s="148">
        <f>N17+O17-Q17</f>
        <v>30536</v>
      </c>
    </row>
    <row r="18" spans="1:18" s="31" customFormat="1" ht="15">
      <c r="A18" s="39">
        <v>3</v>
      </c>
      <c r="B18" s="172" t="s">
        <v>8</v>
      </c>
      <c r="C18" s="173"/>
      <c r="D18" s="173"/>
      <c r="E18" s="173"/>
      <c r="F18" s="121">
        <v>0</v>
      </c>
      <c r="G18" s="100"/>
      <c r="H18" s="121"/>
      <c r="I18" s="121">
        <f>F18-H18</f>
        <v>0</v>
      </c>
      <c r="J18" s="122">
        <v>32425</v>
      </c>
      <c r="K18" s="122">
        <f>I18+J18</f>
        <v>32425</v>
      </c>
      <c r="L18" s="123" t="s">
        <v>212</v>
      </c>
      <c r="M18" s="123">
        <f>15000+16200+1225</f>
        <v>32425</v>
      </c>
      <c r="N18" s="122">
        <f>K18-M18</f>
        <v>0</v>
      </c>
      <c r="O18" s="31">
        <v>30536</v>
      </c>
      <c r="P18" s="31" t="s">
        <v>252</v>
      </c>
      <c r="Q18" s="31">
        <f>30536</f>
        <v>30536</v>
      </c>
      <c r="R18" s="148">
        <f>N18+O18-Q18</f>
        <v>0</v>
      </c>
    </row>
    <row r="19" spans="1:18" s="31" customFormat="1" ht="15">
      <c r="A19" s="39">
        <v>4</v>
      </c>
      <c r="B19" s="172" t="s">
        <v>9</v>
      </c>
      <c r="C19" s="173"/>
      <c r="D19" s="173"/>
      <c r="E19" s="173"/>
      <c r="F19" s="121">
        <v>0</v>
      </c>
      <c r="G19" s="100"/>
      <c r="H19" s="121"/>
      <c r="I19" s="121">
        <f>F19-H19</f>
        <v>0</v>
      </c>
      <c r="J19" s="122">
        <v>32425</v>
      </c>
      <c r="K19" s="122">
        <f>I19+J19</f>
        <v>32425</v>
      </c>
      <c r="L19" s="123" t="s">
        <v>212</v>
      </c>
      <c r="M19" s="123">
        <f>15000+16200+1225</f>
        <v>32425</v>
      </c>
      <c r="N19" s="122">
        <f>K19-M19</f>
        <v>0</v>
      </c>
      <c r="O19" s="31">
        <v>30536</v>
      </c>
      <c r="P19" s="31" t="s">
        <v>143</v>
      </c>
      <c r="Q19" s="31">
        <f>9899</f>
        <v>9899</v>
      </c>
      <c r="R19" s="148">
        <f>N19+O19-Q19</f>
        <v>20637</v>
      </c>
    </row>
    <row r="20" spans="1:18" s="31" customFormat="1" ht="15">
      <c r="A20" s="39">
        <v>5</v>
      </c>
      <c r="B20" s="172" t="s">
        <v>44</v>
      </c>
      <c r="C20" s="173"/>
      <c r="D20" s="173"/>
      <c r="E20" s="173"/>
      <c r="F20" s="121">
        <v>19295</v>
      </c>
      <c r="G20" s="100"/>
      <c r="H20" s="121"/>
      <c r="I20" s="121">
        <f>F20-H20</f>
        <v>19295</v>
      </c>
      <c r="J20" s="122">
        <v>32425</v>
      </c>
      <c r="K20" s="122">
        <f>I20+J20</f>
        <v>51720</v>
      </c>
      <c r="L20" s="123" t="s">
        <v>212</v>
      </c>
      <c r="M20" s="123">
        <f>15000+16200+7400</f>
        <v>38600</v>
      </c>
      <c r="N20" s="122">
        <f>K20-M20</f>
        <v>13120</v>
      </c>
      <c r="O20" s="31">
        <v>30536</v>
      </c>
      <c r="R20" s="148">
        <f>N20+O20-Q20</f>
        <v>43656</v>
      </c>
    </row>
    <row r="21" spans="1:19" ht="15">
      <c r="A21" s="33"/>
      <c r="B21" s="129" t="s">
        <v>43</v>
      </c>
      <c r="C21" s="129"/>
      <c r="D21" s="129"/>
      <c r="E21" s="129"/>
      <c r="F21" s="130">
        <v>19295</v>
      </c>
      <c r="G21" s="100"/>
      <c r="H21" s="121"/>
      <c r="I21" s="130">
        <f>SUM(I15:I20)</f>
        <v>19295</v>
      </c>
      <c r="J21" s="130">
        <f>SUM(J15:J20)</f>
        <v>162125</v>
      </c>
      <c r="K21" s="122">
        <f>I21+J21</f>
        <v>181420</v>
      </c>
      <c r="L21" s="123"/>
      <c r="M21" s="130">
        <f>SUM(M15:M20)</f>
        <v>168300</v>
      </c>
      <c r="N21" s="122">
        <f>K21-M21</f>
        <v>13120</v>
      </c>
      <c r="O21" s="130">
        <f>SUM(O15:O20)</f>
        <v>152680</v>
      </c>
      <c r="P21" s="31"/>
      <c r="Q21" s="130">
        <f>SUM(Q15:Q20)</f>
        <v>56235</v>
      </c>
      <c r="R21" s="148">
        <f>N21+O21-Q21</f>
        <v>109565</v>
      </c>
      <c r="S21" s="31"/>
    </row>
    <row r="22" spans="1:19" ht="15">
      <c r="A22" s="191" t="s">
        <v>10</v>
      </c>
      <c r="B22" s="173"/>
      <c r="C22" s="173"/>
      <c r="D22" s="173"/>
      <c r="E22" s="173"/>
      <c r="F22" s="121"/>
      <c r="G22" s="100"/>
      <c r="H22" s="31"/>
      <c r="I22" s="31"/>
      <c r="J22" s="123"/>
      <c r="K22" s="123"/>
      <c r="L22" s="123"/>
      <c r="M22" s="123"/>
      <c r="N22" s="123"/>
      <c r="O22" s="31"/>
      <c r="P22" s="31"/>
      <c r="Q22" s="31"/>
      <c r="R22" s="149"/>
      <c r="S22" s="31"/>
    </row>
    <row r="23" spans="1:19" ht="15">
      <c r="A23" s="173"/>
      <c r="B23" s="173"/>
      <c r="C23" s="173"/>
      <c r="D23" s="173"/>
      <c r="E23" s="173"/>
      <c r="F23" s="121"/>
      <c r="G23" s="100"/>
      <c r="H23" s="31"/>
      <c r="I23" s="31"/>
      <c r="J23" s="123"/>
      <c r="K23" s="123"/>
      <c r="L23" s="123"/>
      <c r="M23" s="123"/>
      <c r="N23" s="123"/>
      <c r="O23" s="31"/>
      <c r="P23" s="31"/>
      <c r="Q23" s="31"/>
      <c r="R23" s="149"/>
      <c r="S23" s="31"/>
    </row>
    <row r="24" spans="1:19" ht="0.75" customHeight="1">
      <c r="A24" s="127"/>
      <c r="B24" s="191"/>
      <c r="C24" s="175"/>
      <c r="D24" s="175"/>
      <c r="E24" s="33"/>
      <c r="F24" s="121"/>
      <c r="G24" s="100"/>
      <c r="H24" s="31"/>
      <c r="I24" s="31"/>
      <c r="J24" s="123"/>
      <c r="K24" s="123"/>
      <c r="L24" s="123"/>
      <c r="M24" s="123"/>
      <c r="N24" s="123"/>
      <c r="O24" s="31"/>
      <c r="P24" s="31"/>
      <c r="Q24" s="31"/>
      <c r="R24" s="149"/>
      <c r="S24" s="31"/>
    </row>
    <row r="25" spans="1:19" ht="15" hidden="1">
      <c r="A25" s="33"/>
      <c r="B25" s="33"/>
      <c r="C25" s="33"/>
      <c r="D25" s="33"/>
      <c r="E25" s="33"/>
      <c r="F25" s="121"/>
      <c r="G25" s="100"/>
      <c r="H25" s="31"/>
      <c r="I25" s="31"/>
      <c r="J25" s="123"/>
      <c r="K25" s="123"/>
      <c r="L25" s="123"/>
      <c r="M25" s="123"/>
      <c r="N25" s="123"/>
      <c r="O25" s="31"/>
      <c r="P25" s="31"/>
      <c r="Q25" s="31"/>
      <c r="R25" s="149"/>
      <c r="S25" s="31"/>
    </row>
    <row r="26" spans="1:19" ht="15">
      <c r="A26" s="193">
        <v>1</v>
      </c>
      <c r="B26" s="174" t="s">
        <v>4</v>
      </c>
      <c r="C26" s="175"/>
      <c r="D26" s="175"/>
      <c r="E26" s="33"/>
      <c r="F26" s="121"/>
      <c r="G26" s="100"/>
      <c r="H26" s="31"/>
      <c r="I26" s="31"/>
      <c r="J26" s="123"/>
      <c r="K26" s="123"/>
      <c r="L26" s="123"/>
      <c r="M26" s="123"/>
      <c r="N26" s="123"/>
      <c r="O26" s="31"/>
      <c r="P26" s="31"/>
      <c r="Q26" s="31"/>
      <c r="R26" s="149"/>
      <c r="S26" s="31"/>
    </row>
    <row r="27" spans="1:19" s="46" customFormat="1" ht="29.25" customHeight="1">
      <c r="A27" s="193"/>
      <c r="B27" s="172" t="s">
        <v>11</v>
      </c>
      <c r="C27" s="173"/>
      <c r="D27" s="173"/>
      <c r="E27" s="173"/>
      <c r="F27" s="121">
        <v>0</v>
      </c>
      <c r="G27" s="100"/>
      <c r="H27" s="121"/>
      <c r="I27" s="121">
        <f>F27-H27</f>
        <v>0</v>
      </c>
      <c r="J27" s="122">
        <v>32425</v>
      </c>
      <c r="K27" s="122">
        <f>I27+J27</f>
        <v>32425</v>
      </c>
      <c r="L27" s="123" t="s">
        <v>230</v>
      </c>
      <c r="M27" s="123">
        <f>16200+5000+200</f>
        <v>21400</v>
      </c>
      <c r="N27" s="122">
        <f>K27-M27</f>
        <v>11025</v>
      </c>
      <c r="O27" s="31">
        <v>30536</v>
      </c>
      <c r="P27" s="31"/>
      <c r="Q27" s="31"/>
      <c r="R27" s="148">
        <f>N27+O27-Q27</f>
        <v>41561</v>
      </c>
      <c r="S27" s="31"/>
    </row>
    <row r="28" spans="1:19" ht="15">
      <c r="A28" s="39"/>
      <c r="B28" s="174" t="s">
        <v>6</v>
      </c>
      <c r="C28" s="175"/>
      <c r="D28" s="175"/>
      <c r="E28" s="33"/>
      <c r="F28" s="121"/>
      <c r="G28" s="100"/>
      <c r="H28" s="31"/>
      <c r="I28" s="31"/>
      <c r="J28" s="123"/>
      <c r="K28" s="123"/>
      <c r="L28" s="123"/>
      <c r="M28" s="123"/>
      <c r="N28" s="123"/>
      <c r="O28" s="31"/>
      <c r="P28" s="31"/>
      <c r="Q28" s="31"/>
      <c r="R28" s="149"/>
      <c r="S28" s="31"/>
    </row>
    <row r="29" spans="1:19" s="46" customFormat="1" ht="30" customHeight="1">
      <c r="A29" s="39">
        <v>2</v>
      </c>
      <c r="B29" s="172" t="s">
        <v>12</v>
      </c>
      <c r="C29" s="173"/>
      <c r="D29" s="173"/>
      <c r="E29" s="173"/>
      <c r="F29" s="121">
        <v>0</v>
      </c>
      <c r="G29" s="100"/>
      <c r="H29" s="121"/>
      <c r="I29" s="121">
        <f>F29-H29</f>
        <v>0</v>
      </c>
      <c r="J29" s="122">
        <v>32425</v>
      </c>
      <c r="K29" s="122">
        <f>I29+J29</f>
        <v>32425</v>
      </c>
      <c r="L29" s="123" t="s">
        <v>207</v>
      </c>
      <c r="M29" s="123">
        <f>16200+16225</f>
        <v>32425</v>
      </c>
      <c r="N29" s="122">
        <f>K29-M29</f>
        <v>0</v>
      </c>
      <c r="O29" s="31">
        <v>30536</v>
      </c>
      <c r="P29" s="31" t="s">
        <v>144</v>
      </c>
      <c r="Q29" s="31">
        <f>30500</f>
        <v>30500</v>
      </c>
      <c r="R29" s="148">
        <f>N29+O29-Q29</f>
        <v>36</v>
      </c>
      <c r="S29" s="31"/>
    </row>
    <row r="30" spans="1:19" s="46" customFormat="1" ht="15">
      <c r="A30" s="39">
        <v>3</v>
      </c>
      <c r="B30" s="172" t="s">
        <v>13</v>
      </c>
      <c r="C30" s="173"/>
      <c r="D30" s="173"/>
      <c r="E30" s="173"/>
      <c r="F30" s="121">
        <v>15000</v>
      </c>
      <c r="G30" s="100" t="s">
        <v>179</v>
      </c>
      <c r="H30" s="121">
        <f>10000+2000</f>
        <v>12000</v>
      </c>
      <c r="I30" s="121">
        <f>F30-H30</f>
        <v>3000</v>
      </c>
      <c r="J30" s="122">
        <v>32425</v>
      </c>
      <c r="K30" s="122">
        <f>I30+J30</f>
        <v>35425</v>
      </c>
      <c r="L30" s="123" t="s">
        <v>213</v>
      </c>
      <c r="M30" s="123">
        <f>15000+16200-775+5000</f>
        <v>35425</v>
      </c>
      <c r="N30" s="122">
        <f>K30-M30</f>
        <v>0</v>
      </c>
      <c r="O30" s="31">
        <v>30536</v>
      </c>
      <c r="P30" s="31"/>
      <c r="Q30" s="31"/>
      <c r="R30" s="148">
        <f>N30+O30-Q30</f>
        <v>30536</v>
      </c>
      <c r="S30" s="31"/>
    </row>
    <row r="31" spans="1:19" s="46" customFormat="1" ht="29.25" customHeight="1">
      <c r="A31" s="39">
        <v>4</v>
      </c>
      <c r="B31" s="172" t="s">
        <v>14</v>
      </c>
      <c r="C31" s="173"/>
      <c r="D31" s="173"/>
      <c r="E31" s="173"/>
      <c r="F31" s="121">
        <v>5077</v>
      </c>
      <c r="G31" s="100" t="s">
        <v>150</v>
      </c>
      <c r="H31" s="121">
        <v>1000</v>
      </c>
      <c r="I31" s="121">
        <f>F31-H31</f>
        <v>4077</v>
      </c>
      <c r="J31" s="122">
        <v>32425</v>
      </c>
      <c r="K31" s="122">
        <f>I31+J31</f>
        <v>36502</v>
      </c>
      <c r="L31" s="123" t="s">
        <v>227</v>
      </c>
      <c r="M31" s="123">
        <f>16200+5000+200</f>
        <v>21400</v>
      </c>
      <c r="N31" s="122">
        <f>K31-M31</f>
        <v>15102</v>
      </c>
      <c r="O31" s="31">
        <v>30536</v>
      </c>
      <c r="P31" s="31"/>
      <c r="Q31" s="31"/>
      <c r="R31" s="148">
        <f>N31+O31-Q31</f>
        <v>45638</v>
      </c>
      <c r="S31" s="31"/>
    </row>
    <row r="32" spans="1:19" s="46" customFormat="1" ht="29.25" customHeight="1">
      <c r="A32" s="39">
        <v>5</v>
      </c>
      <c r="B32" s="172" t="s">
        <v>45</v>
      </c>
      <c r="C32" s="173"/>
      <c r="D32" s="173"/>
      <c r="E32" s="173"/>
      <c r="F32" s="121">
        <v>186</v>
      </c>
      <c r="G32" s="100"/>
      <c r="H32" s="121"/>
      <c r="I32" s="121">
        <f>F32-H32</f>
        <v>186</v>
      </c>
      <c r="J32" s="122">
        <v>32425</v>
      </c>
      <c r="K32" s="122">
        <f>I32+J32</f>
        <v>32611</v>
      </c>
      <c r="L32" s="123" t="s">
        <v>209</v>
      </c>
      <c r="M32" s="123">
        <f>20000+12611-9600+9600</f>
        <v>32611</v>
      </c>
      <c r="N32" s="131">
        <f>K32-M32</f>
        <v>0</v>
      </c>
      <c r="O32" s="31">
        <v>30536</v>
      </c>
      <c r="P32" s="31" t="s">
        <v>255</v>
      </c>
      <c r="Q32" s="31">
        <f>5000+10000</f>
        <v>15000</v>
      </c>
      <c r="R32" s="148">
        <f>N32+O32-Q32</f>
        <v>15536</v>
      </c>
      <c r="S32" s="31"/>
    </row>
    <row r="33" spans="1:19" ht="15">
      <c r="A33" s="33"/>
      <c r="B33" s="129" t="s">
        <v>43</v>
      </c>
      <c r="C33" s="129"/>
      <c r="D33" s="129"/>
      <c r="E33" s="129"/>
      <c r="F33" s="130">
        <v>20263</v>
      </c>
      <c r="G33" s="100"/>
      <c r="H33" s="130">
        <f>SUM(H27:H32)</f>
        <v>13000</v>
      </c>
      <c r="I33" s="130">
        <f>SUM(I27:I32)</f>
        <v>7263</v>
      </c>
      <c r="J33" s="130">
        <f>SUM(J27:J32)</f>
        <v>162125</v>
      </c>
      <c r="K33" s="122">
        <f>I33+J33</f>
        <v>169388</v>
      </c>
      <c r="L33" s="123"/>
      <c r="M33" s="130">
        <f>SUM(M27:M32)</f>
        <v>143261</v>
      </c>
      <c r="N33" s="122">
        <f>K33-M33</f>
        <v>26127</v>
      </c>
      <c r="O33" s="130">
        <f>SUM(O27:O32)</f>
        <v>152680</v>
      </c>
      <c r="P33" s="31"/>
      <c r="Q33" s="130">
        <f>SUM(Q27:Q32)</f>
        <v>45500</v>
      </c>
      <c r="R33" s="148">
        <f>N33+O33-Q33</f>
        <v>133307</v>
      </c>
      <c r="S33" s="31"/>
    </row>
    <row r="34" spans="1:19" ht="15" customHeight="1">
      <c r="A34" s="194" t="s">
        <v>15</v>
      </c>
      <c r="B34" s="175"/>
      <c r="C34" s="175"/>
      <c r="D34" s="175"/>
      <c r="E34" s="175"/>
      <c r="F34" s="121"/>
      <c r="G34" s="100"/>
      <c r="H34" s="31"/>
      <c r="I34" s="31"/>
      <c r="J34" s="123"/>
      <c r="K34" s="123"/>
      <c r="L34" s="123"/>
      <c r="M34" s="123"/>
      <c r="N34" s="123"/>
      <c r="O34" s="31"/>
      <c r="P34" s="31"/>
      <c r="Q34" s="31"/>
      <c r="R34" s="149"/>
      <c r="S34" s="31"/>
    </row>
    <row r="35" spans="1:19" ht="15" hidden="1">
      <c r="A35" s="33"/>
      <c r="B35" s="33"/>
      <c r="C35" s="33"/>
      <c r="D35" s="33"/>
      <c r="E35" s="33"/>
      <c r="F35" s="121"/>
      <c r="G35" s="100"/>
      <c r="H35" s="31"/>
      <c r="I35" s="31"/>
      <c r="J35" s="123"/>
      <c r="K35" s="123"/>
      <c r="L35" s="123"/>
      <c r="M35" s="123"/>
      <c r="N35" s="123"/>
      <c r="O35" s="31"/>
      <c r="P35" s="31"/>
      <c r="Q35" s="31"/>
      <c r="R35" s="149"/>
      <c r="S35" s="31"/>
    </row>
    <row r="36" spans="1:19" ht="15">
      <c r="A36" s="193">
        <v>1</v>
      </c>
      <c r="B36" s="174" t="s">
        <v>4</v>
      </c>
      <c r="C36" s="175"/>
      <c r="D36" s="175"/>
      <c r="E36" s="33"/>
      <c r="F36" s="121"/>
      <c r="G36" s="100"/>
      <c r="H36" s="31"/>
      <c r="I36" s="31"/>
      <c r="J36" s="123"/>
      <c r="K36" s="123"/>
      <c r="L36" s="123"/>
      <c r="M36" s="123"/>
      <c r="N36" s="123"/>
      <c r="O36" s="31"/>
      <c r="P36" s="31"/>
      <c r="Q36" s="31"/>
      <c r="R36" s="149"/>
      <c r="S36" s="31"/>
    </row>
    <row r="37" spans="1:19" s="46" customFormat="1" ht="15">
      <c r="A37" s="193"/>
      <c r="B37" s="172" t="s">
        <v>16</v>
      </c>
      <c r="C37" s="173"/>
      <c r="D37" s="173"/>
      <c r="E37" s="173"/>
      <c r="F37" s="121">
        <v>0</v>
      </c>
      <c r="G37" s="100"/>
      <c r="H37" s="121"/>
      <c r="I37" s="121">
        <f>F37-H37</f>
        <v>0</v>
      </c>
      <c r="J37" s="122">
        <v>32425</v>
      </c>
      <c r="K37" s="122">
        <f>I37+J37</f>
        <v>32425</v>
      </c>
      <c r="L37" s="123" t="s">
        <v>226</v>
      </c>
      <c r="M37" s="123">
        <f>16200+10000-11135+17360</f>
        <v>32425</v>
      </c>
      <c r="N37" s="122">
        <f>K37-M37</f>
        <v>0</v>
      </c>
      <c r="O37" s="31">
        <v>30536</v>
      </c>
      <c r="P37" s="31" t="s">
        <v>137</v>
      </c>
      <c r="Q37" s="31">
        <v>10000</v>
      </c>
      <c r="R37" s="148">
        <f>N37+O37-Q37</f>
        <v>20536</v>
      </c>
      <c r="S37" s="31"/>
    </row>
    <row r="38" spans="1:19" ht="15.75">
      <c r="A38" s="127"/>
      <c r="B38" s="174" t="s">
        <v>6</v>
      </c>
      <c r="C38" s="175"/>
      <c r="D38" s="175"/>
      <c r="E38" s="33"/>
      <c r="F38" s="121"/>
      <c r="G38" s="100"/>
      <c r="H38" s="31"/>
      <c r="I38" s="31"/>
      <c r="J38" s="123"/>
      <c r="K38" s="123"/>
      <c r="L38" s="123"/>
      <c r="M38" s="123"/>
      <c r="N38" s="123"/>
      <c r="O38" s="31"/>
      <c r="P38" s="31"/>
      <c r="Q38" s="31"/>
      <c r="R38" s="149"/>
      <c r="S38" s="31"/>
    </row>
    <row r="39" spans="1:19" s="46" customFormat="1" ht="15">
      <c r="A39" s="39">
        <v>2</v>
      </c>
      <c r="B39" s="172" t="s">
        <v>17</v>
      </c>
      <c r="C39" s="173"/>
      <c r="D39" s="173"/>
      <c r="E39" s="173"/>
      <c r="F39" s="121">
        <v>0</v>
      </c>
      <c r="G39" s="100"/>
      <c r="H39" s="121"/>
      <c r="I39" s="121">
        <f aca="true" t="shared" si="0" ref="I39:I44">F39-H39</f>
        <v>0</v>
      </c>
      <c r="J39" s="122">
        <v>32425</v>
      </c>
      <c r="K39" s="122">
        <f aca="true" t="shared" si="1" ref="K39:K45">I39+J39</f>
        <v>32425</v>
      </c>
      <c r="L39" s="123" t="s">
        <v>204</v>
      </c>
      <c r="M39" s="123">
        <f>20000+13475-1050</f>
        <v>32425</v>
      </c>
      <c r="N39" s="131">
        <f aca="true" t="shared" si="2" ref="N39:N45">K39-M39</f>
        <v>0</v>
      </c>
      <c r="O39" s="31">
        <v>30536</v>
      </c>
      <c r="P39" s="31"/>
      <c r="Q39" s="31"/>
      <c r="R39" s="148">
        <f aca="true" t="shared" si="3" ref="R39:R45">N39+O39-Q39</f>
        <v>30536</v>
      </c>
      <c r="S39" s="31"/>
    </row>
    <row r="40" spans="1:19" s="46" customFormat="1" ht="22.5" customHeight="1">
      <c r="A40" s="39">
        <v>3</v>
      </c>
      <c r="B40" s="172" t="s">
        <v>18</v>
      </c>
      <c r="C40" s="173"/>
      <c r="D40" s="173"/>
      <c r="E40" s="173"/>
      <c r="F40" s="121">
        <v>140</v>
      </c>
      <c r="G40" s="100"/>
      <c r="H40" s="121"/>
      <c r="I40" s="121">
        <f t="shared" si="0"/>
        <v>140</v>
      </c>
      <c r="J40" s="122">
        <v>32425</v>
      </c>
      <c r="K40" s="122">
        <f t="shared" si="1"/>
        <v>32565</v>
      </c>
      <c r="L40" s="123" t="s">
        <v>233</v>
      </c>
      <c r="M40" s="123">
        <f>5000+16200+2000+1000+600</f>
        <v>24800</v>
      </c>
      <c r="N40" s="122">
        <f t="shared" si="2"/>
        <v>7765</v>
      </c>
      <c r="O40" s="31">
        <v>30536</v>
      </c>
      <c r="P40" s="31"/>
      <c r="Q40" s="31"/>
      <c r="R40" s="148">
        <f t="shared" si="3"/>
        <v>38301</v>
      </c>
      <c r="S40" s="31"/>
    </row>
    <row r="41" spans="1:19" s="46" customFormat="1" ht="27.75" customHeight="1">
      <c r="A41" s="39">
        <v>4</v>
      </c>
      <c r="B41" s="172" t="s">
        <v>58</v>
      </c>
      <c r="C41" s="173"/>
      <c r="D41" s="173"/>
      <c r="E41" s="173"/>
      <c r="F41" s="121">
        <v>11682</v>
      </c>
      <c r="G41" s="100" t="s">
        <v>153</v>
      </c>
      <c r="H41" s="121">
        <v>3000</v>
      </c>
      <c r="I41" s="121">
        <f t="shared" si="0"/>
        <v>8682</v>
      </c>
      <c r="J41" s="122">
        <v>32425</v>
      </c>
      <c r="K41" s="122">
        <f t="shared" si="1"/>
        <v>41107</v>
      </c>
      <c r="L41" s="123" t="s">
        <v>232</v>
      </c>
      <c r="M41" s="123">
        <f>10000+16200+400</f>
        <v>26600</v>
      </c>
      <c r="N41" s="122">
        <f t="shared" si="2"/>
        <v>14507</v>
      </c>
      <c r="O41" s="31">
        <v>30536</v>
      </c>
      <c r="P41" s="31" t="s">
        <v>258</v>
      </c>
      <c r="Q41" s="31">
        <f>5000+10000+10000</f>
        <v>25000</v>
      </c>
      <c r="R41" s="148">
        <f t="shared" si="3"/>
        <v>20043</v>
      </c>
      <c r="S41" s="31"/>
    </row>
    <row r="42" spans="1:19" s="46" customFormat="1" ht="15">
      <c r="A42" s="39">
        <v>5</v>
      </c>
      <c r="B42" s="172" t="s">
        <v>244</v>
      </c>
      <c r="C42" s="173"/>
      <c r="D42" s="173"/>
      <c r="E42" s="173"/>
      <c r="F42" s="121">
        <v>251</v>
      </c>
      <c r="G42" s="100"/>
      <c r="H42" s="121"/>
      <c r="I42" s="121">
        <f t="shared" si="0"/>
        <v>251</v>
      </c>
      <c r="J42" s="122">
        <v>32425</v>
      </c>
      <c r="K42" s="122">
        <f t="shared" si="1"/>
        <v>32676</v>
      </c>
      <c r="L42" s="123" t="s">
        <v>228</v>
      </c>
      <c r="M42" s="123">
        <f>15000+5200+7830+200</f>
        <v>28230</v>
      </c>
      <c r="N42" s="122">
        <f t="shared" si="2"/>
        <v>4446</v>
      </c>
      <c r="O42" s="31">
        <v>30536</v>
      </c>
      <c r="P42" s="31" t="s">
        <v>120</v>
      </c>
      <c r="Q42" s="31">
        <f>11939</f>
        <v>11939</v>
      </c>
      <c r="R42" s="148">
        <f t="shared" si="3"/>
        <v>23043</v>
      </c>
      <c r="S42" s="31"/>
    </row>
    <row r="43" spans="1:19" s="46" customFormat="1" ht="15">
      <c r="A43" s="39">
        <v>6</v>
      </c>
      <c r="B43" s="172" t="s">
        <v>19</v>
      </c>
      <c r="C43" s="173"/>
      <c r="D43" s="173"/>
      <c r="E43" s="173"/>
      <c r="F43" s="121">
        <v>51579</v>
      </c>
      <c r="G43" s="100" t="s">
        <v>174</v>
      </c>
      <c r="H43" s="121">
        <v>51579</v>
      </c>
      <c r="I43" s="121">
        <f t="shared" si="0"/>
        <v>0</v>
      </c>
      <c r="J43" s="122">
        <v>32425</v>
      </c>
      <c r="K43" s="122">
        <f t="shared" si="1"/>
        <v>32425</v>
      </c>
      <c r="L43" s="123" t="s">
        <v>229</v>
      </c>
      <c r="M43" s="123">
        <f>16200+5000-13200+200</f>
        <v>8200</v>
      </c>
      <c r="N43" s="122">
        <f t="shared" si="2"/>
        <v>24225</v>
      </c>
      <c r="O43" s="31">
        <v>30536</v>
      </c>
      <c r="P43" s="31" t="s">
        <v>247</v>
      </c>
      <c r="Q43" s="31">
        <f>24225+15000+12100+2900</f>
        <v>54225</v>
      </c>
      <c r="R43" s="148">
        <f t="shared" si="3"/>
        <v>536</v>
      </c>
      <c r="S43" s="31"/>
    </row>
    <row r="44" spans="1:19" s="46" customFormat="1" ht="15">
      <c r="A44" s="39">
        <v>7</v>
      </c>
      <c r="B44" s="172" t="s">
        <v>46</v>
      </c>
      <c r="C44" s="173"/>
      <c r="D44" s="173"/>
      <c r="E44" s="173"/>
      <c r="F44" s="121">
        <v>0</v>
      </c>
      <c r="G44" s="100"/>
      <c r="H44" s="121"/>
      <c r="I44" s="121">
        <f t="shared" si="0"/>
        <v>0</v>
      </c>
      <c r="J44" s="122">
        <v>32425</v>
      </c>
      <c r="K44" s="122">
        <f t="shared" si="1"/>
        <v>32425</v>
      </c>
      <c r="L44" s="123" t="s">
        <v>215</v>
      </c>
      <c r="M44" s="123">
        <f>16200+6000+10000+12000-11775</f>
        <v>32425</v>
      </c>
      <c r="N44" s="122">
        <f t="shared" si="2"/>
        <v>0</v>
      </c>
      <c r="O44" s="31">
        <v>30536</v>
      </c>
      <c r="P44" s="31"/>
      <c r="Q44" s="31"/>
      <c r="R44" s="148">
        <f t="shared" si="3"/>
        <v>30536</v>
      </c>
      <c r="S44" s="31"/>
    </row>
    <row r="45" spans="1:19" ht="15">
      <c r="A45" s="33"/>
      <c r="B45" s="129" t="s">
        <v>43</v>
      </c>
      <c r="C45" s="129"/>
      <c r="D45" s="129"/>
      <c r="E45" s="129"/>
      <c r="F45" s="130">
        <v>63652</v>
      </c>
      <c r="G45" s="100"/>
      <c r="H45" s="130">
        <f>SUM(H37:H44)</f>
        <v>54579</v>
      </c>
      <c r="I45" s="130">
        <f>SUM(I37:I44)</f>
        <v>9073</v>
      </c>
      <c r="J45" s="130">
        <f>SUM(J37:J44)</f>
        <v>226975</v>
      </c>
      <c r="K45" s="122">
        <f t="shared" si="1"/>
        <v>236048</v>
      </c>
      <c r="L45" s="123"/>
      <c r="M45" s="130">
        <f>SUM(M37:M44)</f>
        <v>185105</v>
      </c>
      <c r="N45" s="122">
        <f t="shared" si="2"/>
        <v>50943</v>
      </c>
      <c r="O45" s="130">
        <f>SUM(O37:O44)</f>
        <v>213752</v>
      </c>
      <c r="P45" s="31"/>
      <c r="Q45" s="130">
        <f>SUM(Q37:Q44)</f>
        <v>101164</v>
      </c>
      <c r="R45" s="148">
        <f t="shared" si="3"/>
        <v>163531</v>
      </c>
      <c r="S45" s="31"/>
    </row>
    <row r="46" spans="1:19" ht="15">
      <c r="A46" s="191" t="s">
        <v>20</v>
      </c>
      <c r="B46" s="173"/>
      <c r="C46" s="173"/>
      <c r="D46" s="173"/>
      <c r="E46" s="173"/>
      <c r="F46" s="121"/>
      <c r="G46" s="100"/>
      <c r="H46" s="31"/>
      <c r="I46" s="31"/>
      <c r="J46" s="123"/>
      <c r="K46" s="123"/>
      <c r="L46" s="123"/>
      <c r="M46" s="123"/>
      <c r="N46" s="123"/>
      <c r="O46" s="31"/>
      <c r="P46" s="31"/>
      <c r="Q46" s="31"/>
      <c r="R46" s="149"/>
      <c r="S46" s="31"/>
    </row>
    <row r="47" spans="1:19" ht="15">
      <c r="A47" s="173"/>
      <c r="B47" s="173"/>
      <c r="C47" s="173"/>
      <c r="D47" s="173"/>
      <c r="E47" s="173"/>
      <c r="F47" s="121"/>
      <c r="G47" s="100"/>
      <c r="H47" s="31"/>
      <c r="I47" s="31"/>
      <c r="J47" s="123"/>
      <c r="K47" s="123"/>
      <c r="L47" s="123"/>
      <c r="M47" s="123"/>
      <c r="N47" s="123"/>
      <c r="O47" s="31"/>
      <c r="P47" s="31"/>
      <c r="Q47" s="31"/>
      <c r="R47" s="149"/>
      <c r="S47" s="31"/>
    </row>
    <row r="48" spans="1:19" ht="0.75" customHeight="1">
      <c r="A48" s="33"/>
      <c r="B48" s="33"/>
      <c r="C48" s="33"/>
      <c r="D48" s="33"/>
      <c r="E48" s="33"/>
      <c r="F48" s="121"/>
      <c r="G48" s="100"/>
      <c r="H48" s="31"/>
      <c r="I48" s="31"/>
      <c r="J48" s="123"/>
      <c r="K48" s="123"/>
      <c r="L48" s="123"/>
      <c r="M48" s="123"/>
      <c r="N48" s="123"/>
      <c r="O48" s="31"/>
      <c r="P48" s="31"/>
      <c r="Q48" s="31"/>
      <c r="R48" s="149"/>
      <c r="S48" s="31"/>
    </row>
    <row r="49" spans="1:19" ht="15">
      <c r="A49" s="193">
        <v>1</v>
      </c>
      <c r="B49" s="174" t="s">
        <v>4</v>
      </c>
      <c r="C49" s="175"/>
      <c r="D49" s="175"/>
      <c r="E49" s="33"/>
      <c r="F49" s="121"/>
      <c r="G49" s="100"/>
      <c r="H49" s="31"/>
      <c r="I49" s="31"/>
      <c r="J49" s="123"/>
      <c r="K49" s="123"/>
      <c r="L49" s="123"/>
      <c r="M49" s="123"/>
      <c r="N49" s="123"/>
      <c r="O49" s="31"/>
      <c r="P49" s="31"/>
      <c r="Q49" s="31"/>
      <c r="R49" s="149"/>
      <c r="S49" s="31"/>
    </row>
    <row r="50" spans="1:19" s="46" customFormat="1" ht="15">
      <c r="A50" s="193"/>
      <c r="B50" s="172" t="s">
        <v>21</v>
      </c>
      <c r="C50" s="173"/>
      <c r="D50" s="173"/>
      <c r="E50" s="173"/>
      <c r="F50" s="121">
        <v>2355</v>
      </c>
      <c r="G50" s="100"/>
      <c r="H50" s="121"/>
      <c r="I50" s="121">
        <f>F50-H50</f>
        <v>2355</v>
      </c>
      <c r="J50" s="122">
        <v>32425</v>
      </c>
      <c r="K50" s="122">
        <f>I50+J50</f>
        <v>34780</v>
      </c>
      <c r="L50" s="123" t="s">
        <v>210</v>
      </c>
      <c r="M50" s="123">
        <f>20000+14780-10000+10000</f>
        <v>34780</v>
      </c>
      <c r="N50" s="131">
        <f>K50-M50</f>
        <v>0</v>
      </c>
      <c r="O50" s="31">
        <v>30536</v>
      </c>
      <c r="P50" s="31" t="s">
        <v>260</v>
      </c>
      <c r="Q50" s="31">
        <f>4939+10000+15000</f>
        <v>29939</v>
      </c>
      <c r="R50" s="148">
        <f>N50+O50-Q50</f>
        <v>597</v>
      </c>
      <c r="S50" s="31"/>
    </row>
    <row r="51" spans="1:19" ht="15.75">
      <c r="A51" s="127"/>
      <c r="B51" s="174" t="s">
        <v>6</v>
      </c>
      <c r="C51" s="175"/>
      <c r="D51" s="175"/>
      <c r="E51" s="33"/>
      <c r="F51" s="121"/>
      <c r="G51" s="100"/>
      <c r="H51" s="31"/>
      <c r="I51" s="31"/>
      <c r="J51" s="123"/>
      <c r="K51" s="123"/>
      <c r="L51" s="123"/>
      <c r="M51" s="123"/>
      <c r="N51" s="123"/>
      <c r="O51" s="31"/>
      <c r="P51" s="31"/>
      <c r="Q51" s="31"/>
      <c r="R51" s="149"/>
      <c r="S51" s="31"/>
    </row>
    <row r="52" spans="1:19" s="46" customFormat="1" ht="31.5" customHeight="1">
      <c r="A52" s="39">
        <v>2</v>
      </c>
      <c r="B52" s="172" t="s">
        <v>22</v>
      </c>
      <c r="C52" s="173"/>
      <c r="D52" s="173"/>
      <c r="E52" s="173"/>
      <c r="F52" s="121">
        <v>263</v>
      </c>
      <c r="G52" s="100"/>
      <c r="H52" s="121"/>
      <c r="I52" s="121">
        <f>F52-H52</f>
        <v>263</v>
      </c>
      <c r="J52" s="122">
        <v>32425</v>
      </c>
      <c r="K52" s="122">
        <f>I52+J52</f>
        <v>32688</v>
      </c>
      <c r="L52" s="123" t="s">
        <v>218</v>
      </c>
      <c r="M52" s="123">
        <f>16200+10000+10000-3512-5000+5000</f>
        <v>32688</v>
      </c>
      <c r="N52" s="122">
        <f>K52-M52</f>
        <v>0</v>
      </c>
      <c r="O52" s="31">
        <v>30536</v>
      </c>
      <c r="P52" s="31" t="s">
        <v>249</v>
      </c>
      <c r="Q52" s="31">
        <v>30536</v>
      </c>
      <c r="R52" s="148">
        <f>N52+O52-Q52</f>
        <v>0</v>
      </c>
      <c r="S52" s="31"/>
    </row>
    <row r="53" spans="1:19" s="46" customFormat="1" ht="24" customHeight="1">
      <c r="A53" s="39">
        <v>3</v>
      </c>
      <c r="B53" s="172" t="s">
        <v>23</v>
      </c>
      <c r="C53" s="173"/>
      <c r="D53" s="173"/>
      <c r="E53" s="173"/>
      <c r="F53" s="121">
        <v>0</v>
      </c>
      <c r="G53" s="100"/>
      <c r="H53" s="121"/>
      <c r="I53" s="121">
        <f>F53-H53</f>
        <v>0</v>
      </c>
      <c r="J53" s="122">
        <v>32425</v>
      </c>
      <c r="K53" s="122">
        <f>I53+J53</f>
        <v>32425</v>
      </c>
      <c r="L53" s="123" t="s">
        <v>219</v>
      </c>
      <c r="M53" s="123">
        <f>16200+5000+5000+1000+1000</f>
        <v>28200</v>
      </c>
      <c r="N53" s="122">
        <f>K53-M53</f>
        <v>4225</v>
      </c>
      <c r="O53" s="31">
        <v>30536</v>
      </c>
      <c r="P53" s="31" t="s">
        <v>177</v>
      </c>
      <c r="Q53" s="31">
        <f>10000+10000+10000</f>
        <v>30000</v>
      </c>
      <c r="R53" s="148">
        <f>N53+O53-Q53</f>
        <v>4761</v>
      </c>
      <c r="S53" s="31"/>
    </row>
    <row r="54" spans="1:19" s="46" customFormat="1" ht="15">
      <c r="A54" s="39">
        <v>4</v>
      </c>
      <c r="B54" s="172" t="s">
        <v>24</v>
      </c>
      <c r="C54" s="173"/>
      <c r="D54" s="173"/>
      <c r="E54" s="173"/>
      <c r="F54" s="121">
        <v>15755</v>
      </c>
      <c r="G54" s="100"/>
      <c r="H54" s="121"/>
      <c r="I54" s="121">
        <f>F54-H54</f>
        <v>15755</v>
      </c>
      <c r="J54" s="122">
        <v>32425</v>
      </c>
      <c r="K54" s="122">
        <f>I54+J54</f>
        <v>48180</v>
      </c>
      <c r="L54" s="123" t="s">
        <v>234</v>
      </c>
      <c r="M54" s="123">
        <f>16200+5000+5000+10000+5000+5000+1105</f>
        <v>47305</v>
      </c>
      <c r="N54" s="122">
        <f>K54-M54</f>
        <v>875</v>
      </c>
      <c r="O54" s="31">
        <v>30536</v>
      </c>
      <c r="P54" s="31" t="s">
        <v>262</v>
      </c>
      <c r="Q54" s="31">
        <f>10000+15000+2000-61+4472</f>
        <v>31411</v>
      </c>
      <c r="R54" s="148">
        <f>N54+O54-Q54</f>
        <v>0</v>
      </c>
      <c r="S54" s="31"/>
    </row>
    <row r="55" spans="1:19" ht="15">
      <c r="A55" s="33"/>
      <c r="B55" s="129" t="s">
        <v>43</v>
      </c>
      <c r="C55" s="129"/>
      <c r="D55" s="129"/>
      <c r="E55" s="129"/>
      <c r="F55" s="130">
        <v>18373</v>
      </c>
      <c r="G55" s="100"/>
      <c r="H55" s="130">
        <f>SUM(H46:H54)</f>
        <v>0</v>
      </c>
      <c r="I55" s="130">
        <f>SUM(I46:I54)</f>
        <v>18373</v>
      </c>
      <c r="J55" s="130">
        <f>SUM(J46:J54)</f>
        <v>129700</v>
      </c>
      <c r="K55" s="122">
        <f>I55+J55</f>
        <v>148073</v>
      </c>
      <c r="L55" s="123"/>
      <c r="M55" s="130">
        <f>SUM(M46:M54)</f>
        <v>142973</v>
      </c>
      <c r="N55" s="122">
        <f>K55-M55</f>
        <v>5100</v>
      </c>
      <c r="O55" s="130">
        <f>SUM(O46:O54)</f>
        <v>122144</v>
      </c>
      <c r="P55" s="31"/>
      <c r="Q55" s="130">
        <f>SUM(Q46:Q54)</f>
        <v>121886</v>
      </c>
      <c r="R55" s="148">
        <f>N55+O55-Q55</f>
        <v>5358</v>
      </c>
      <c r="S55" s="31"/>
    </row>
    <row r="56" spans="1:19" ht="15">
      <c r="A56" s="191" t="s">
        <v>25</v>
      </c>
      <c r="B56" s="173"/>
      <c r="C56" s="173"/>
      <c r="D56" s="173"/>
      <c r="E56" s="173"/>
      <c r="F56" s="121"/>
      <c r="G56" s="100"/>
      <c r="H56" s="31"/>
      <c r="I56" s="31"/>
      <c r="J56" s="123"/>
      <c r="K56" s="123"/>
      <c r="L56" s="123"/>
      <c r="M56" s="123"/>
      <c r="N56" s="123"/>
      <c r="O56" s="31"/>
      <c r="P56" s="31"/>
      <c r="Q56" s="31"/>
      <c r="R56" s="149"/>
      <c r="S56" s="31"/>
    </row>
    <row r="57" spans="1:19" ht="13.5" customHeight="1">
      <c r="A57" s="173"/>
      <c r="B57" s="173"/>
      <c r="C57" s="173"/>
      <c r="D57" s="173"/>
      <c r="E57" s="173"/>
      <c r="F57" s="121"/>
      <c r="G57" s="100"/>
      <c r="H57" s="31"/>
      <c r="I57" s="31"/>
      <c r="J57" s="123"/>
      <c r="K57" s="123"/>
      <c r="L57" s="123"/>
      <c r="M57" s="123"/>
      <c r="N57" s="123"/>
      <c r="O57" s="31"/>
      <c r="P57" s="31"/>
      <c r="Q57" s="31"/>
      <c r="R57" s="149"/>
      <c r="S57" s="31"/>
    </row>
    <row r="58" spans="1:19" ht="15" hidden="1">
      <c r="A58" s="33"/>
      <c r="B58" s="33"/>
      <c r="C58" s="33"/>
      <c r="D58" s="33"/>
      <c r="E58" s="33"/>
      <c r="F58" s="121"/>
      <c r="G58" s="100"/>
      <c r="H58" s="31"/>
      <c r="I58" s="31"/>
      <c r="J58" s="123"/>
      <c r="K58" s="123"/>
      <c r="L58" s="123"/>
      <c r="M58" s="123"/>
      <c r="N58" s="123"/>
      <c r="O58" s="31"/>
      <c r="P58" s="31"/>
      <c r="Q58" s="31"/>
      <c r="R58" s="149"/>
      <c r="S58" s="31"/>
    </row>
    <row r="59" spans="1:19" ht="15">
      <c r="A59" s="193">
        <v>1</v>
      </c>
      <c r="B59" s="174" t="s">
        <v>4</v>
      </c>
      <c r="C59" s="175"/>
      <c r="D59" s="175"/>
      <c r="E59" s="33"/>
      <c r="F59" s="121"/>
      <c r="G59" s="100"/>
      <c r="H59" s="31"/>
      <c r="I59" s="31"/>
      <c r="J59" s="123"/>
      <c r="K59" s="123"/>
      <c r="L59" s="123"/>
      <c r="M59" s="123"/>
      <c r="N59" s="123"/>
      <c r="O59" s="31"/>
      <c r="P59" s="31"/>
      <c r="Q59" s="31"/>
      <c r="R59" s="149"/>
      <c r="S59" s="31"/>
    </row>
    <row r="60" spans="1:19" s="46" customFormat="1" ht="15">
      <c r="A60" s="193"/>
      <c r="B60" s="172" t="s">
        <v>26</v>
      </c>
      <c r="C60" s="173"/>
      <c r="D60" s="173"/>
      <c r="E60" s="173"/>
      <c r="F60" s="121">
        <v>19401</v>
      </c>
      <c r="G60" s="100"/>
      <c r="H60" s="121"/>
      <c r="I60" s="121">
        <f>F60-H60</f>
        <v>19401</v>
      </c>
      <c r="J60" s="122">
        <v>32425</v>
      </c>
      <c r="K60" s="122">
        <f>I60+J60</f>
        <v>51826</v>
      </c>
      <c r="L60" s="123" t="s">
        <v>236</v>
      </c>
      <c r="M60" s="123">
        <f>16200+2000+800</f>
        <v>19000</v>
      </c>
      <c r="N60" s="122">
        <f>K60-M60</f>
        <v>32826</v>
      </c>
      <c r="O60" s="31">
        <v>30536</v>
      </c>
      <c r="P60" s="31" t="s">
        <v>257</v>
      </c>
      <c r="Q60" s="31">
        <f>32826+30500</f>
        <v>63326</v>
      </c>
      <c r="R60" s="148">
        <f>N60+O60-Q60</f>
        <v>36</v>
      </c>
      <c r="S60" s="31"/>
    </row>
    <row r="61" spans="1:19" ht="15.75">
      <c r="A61" s="127"/>
      <c r="B61" s="174" t="s">
        <v>6</v>
      </c>
      <c r="C61" s="175"/>
      <c r="D61" s="175"/>
      <c r="E61" s="33"/>
      <c r="F61" s="121"/>
      <c r="G61" s="100"/>
      <c r="H61" s="31"/>
      <c r="I61" s="31"/>
      <c r="J61" s="123"/>
      <c r="K61" s="123"/>
      <c r="L61" s="123"/>
      <c r="M61" s="123"/>
      <c r="N61" s="123"/>
      <c r="O61" s="31"/>
      <c r="P61" s="31"/>
      <c r="Q61" s="31"/>
      <c r="R61" s="149"/>
      <c r="S61" s="31"/>
    </row>
    <row r="62" spans="1:19" s="46" customFormat="1" ht="15">
      <c r="A62" s="39">
        <v>2</v>
      </c>
      <c r="B62" s="172" t="s">
        <v>27</v>
      </c>
      <c r="C62" s="173"/>
      <c r="D62" s="173"/>
      <c r="E62" s="173"/>
      <c r="F62" s="121">
        <v>21797</v>
      </c>
      <c r="G62" s="100" t="s">
        <v>197</v>
      </c>
      <c r="H62" s="121">
        <f>1797+20000</f>
        <v>21797</v>
      </c>
      <c r="I62" s="121">
        <f>F62-H62</f>
        <v>0</v>
      </c>
      <c r="J62" s="122">
        <v>32425</v>
      </c>
      <c r="K62" s="122">
        <f>I62+J62</f>
        <v>32425</v>
      </c>
      <c r="L62" s="123" t="s">
        <v>220</v>
      </c>
      <c r="M62" s="123">
        <f>16200+10000-8135+14360</f>
        <v>32425</v>
      </c>
      <c r="N62" s="122">
        <f>K62-M62</f>
        <v>0</v>
      </c>
      <c r="O62" s="31">
        <v>30536</v>
      </c>
      <c r="P62" s="31" t="s">
        <v>113</v>
      </c>
      <c r="Q62" s="31">
        <f>5000+3000+21939+597</f>
        <v>30536</v>
      </c>
      <c r="R62" s="148">
        <f>N62+O62-Q62</f>
        <v>0</v>
      </c>
      <c r="S62" s="31"/>
    </row>
    <row r="63" spans="1:19" s="46" customFormat="1" ht="15">
      <c r="A63" s="39">
        <v>3</v>
      </c>
      <c r="B63" s="172" t="s">
        <v>28</v>
      </c>
      <c r="C63" s="175"/>
      <c r="D63" s="175"/>
      <c r="E63" s="175"/>
      <c r="F63" s="121">
        <v>0</v>
      </c>
      <c r="G63" s="100"/>
      <c r="H63" s="121"/>
      <c r="I63" s="121">
        <f>F63-H63</f>
        <v>0</v>
      </c>
      <c r="J63" s="122">
        <v>32425</v>
      </c>
      <c r="K63" s="122">
        <f>I63+J63</f>
        <v>32425</v>
      </c>
      <c r="L63" s="123" t="s">
        <v>224</v>
      </c>
      <c r="M63" s="123">
        <f>16200+5000-11000+16225+6000</f>
        <v>32425</v>
      </c>
      <c r="N63" s="122">
        <f>K63-M63</f>
        <v>0</v>
      </c>
      <c r="O63" s="31">
        <v>30536</v>
      </c>
      <c r="P63" s="31" t="s">
        <v>259</v>
      </c>
      <c r="Q63" s="31">
        <f>25500+5000</f>
        <v>30500</v>
      </c>
      <c r="R63" s="148">
        <f>N63+O63-Q63</f>
        <v>36</v>
      </c>
      <c r="S63" s="31"/>
    </row>
    <row r="64" spans="1:19" s="46" customFormat="1" ht="15">
      <c r="A64" s="39">
        <v>4</v>
      </c>
      <c r="B64" s="172" t="s">
        <v>29</v>
      </c>
      <c r="C64" s="173"/>
      <c r="D64" s="173"/>
      <c r="E64" s="173"/>
      <c r="F64" s="121">
        <v>0</v>
      </c>
      <c r="G64" s="100"/>
      <c r="H64" s="121"/>
      <c r="I64" s="121">
        <f>F64-H64</f>
        <v>0</v>
      </c>
      <c r="J64" s="122">
        <v>32425</v>
      </c>
      <c r="K64" s="122">
        <f>I64+J64</f>
        <v>32425</v>
      </c>
      <c r="L64" s="123" t="s">
        <v>205</v>
      </c>
      <c r="M64" s="123">
        <f>16225+16200</f>
        <v>32425</v>
      </c>
      <c r="N64" s="122">
        <f>K64-M64</f>
        <v>0</v>
      </c>
      <c r="O64" s="31">
        <v>30536</v>
      </c>
      <c r="P64" s="31"/>
      <c r="Q64" s="31"/>
      <c r="R64" s="148">
        <f>N64+O64-Q64</f>
        <v>30536</v>
      </c>
      <c r="S64" s="31"/>
    </row>
    <row r="65" spans="1:19" ht="15.75">
      <c r="A65" s="132"/>
      <c r="B65" s="129" t="s">
        <v>43</v>
      </c>
      <c r="C65" s="129"/>
      <c r="D65" s="129"/>
      <c r="E65" s="129"/>
      <c r="F65" s="130">
        <v>41198</v>
      </c>
      <c r="G65" s="100"/>
      <c r="H65" s="130">
        <f>SUM(H56:H64)</f>
        <v>21797</v>
      </c>
      <c r="I65" s="130">
        <f>SUM(I56:I64)</f>
        <v>19401</v>
      </c>
      <c r="J65" s="130">
        <f>SUM(J56:J64)</f>
        <v>129700</v>
      </c>
      <c r="K65" s="122">
        <f>I65+J65</f>
        <v>149101</v>
      </c>
      <c r="L65" s="123"/>
      <c r="M65" s="130">
        <f>SUM(M56:M64)</f>
        <v>116275</v>
      </c>
      <c r="N65" s="122">
        <f>K65-M65</f>
        <v>32826</v>
      </c>
      <c r="O65" s="130">
        <f>SUM(O56:O64)</f>
        <v>122144</v>
      </c>
      <c r="P65" s="31"/>
      <c r="Q65" s="130">
        <f>SUM(Q56:Q64)</f>
        <v>124362</v>
      </c>
      <c r="R65" s="148">
        <f>N65+O65-Q65</f>
        <v>30608</v>
      </c>
      <c r="S65" s="31"/>
    </row>
    <row r="66" spans="1:19" ht="15">
      <c r="A66" s="191" t="s">
        <v>30</v>
      </c>
      <c r="B66" s="173"/>
      <c r="C66" s="173"/>
      <c r="D66" s="173"/>
      <c r="E66" s="173"/>
      <c r="F66" s="121"/>
      <c r="G66" s="100"/>
      <c r="H66" s="31"/>
      <c r="I66" s="31"/>
      <c r="J66" s="123"/>
      <c r="K66" s="123"/>
      <c r="L66" s="123"/>
      <c r="M66" s="123"/>
      <c r="N66" s="123"/>
      <c r="O66" s="31"/>
      <c r="P66" s="31"/>
      <c r="Q66" s="31"/>
      <c r="R66" s="149"/>
      <c r="S66" s="31"/>
    </row>
    <row r="67" spans="1:19" ht="15" hidden="1">
      <c r="A67" s="33"/>
      <c r="B67" s="33"/>
      <c r="C67" s="33"/>
      <c r="D67" s="33"/>
      <c r="E67" s="33"/>
      <c r="F67" s="121"/>
      <c r="G67" s="100"/>
      <c r="H67" s="31"/>
      <c r="I67" s="31"/>
      <c r="J67" s="123"/>
      <c r="K67" s="123"/>
      <c r="L67" s="123"/>
      <c r="M67" s="123"/>
      <c r="N67" s="123"/>
      <c r="O67" s="31"/>
      <c r="P67" s="31"/>
      <c r="Q67" s="31"/>
      <c r="R67" s="149"/>
      <c r="S67" s="31"/>
    </row>
    <row r="68" spans="1:19" ht="15">
      <c r="A68" s="193">
        <v>1</v>
      </c>
      <c r="B68" s="174" t="s">
        <v>4</v>
      </c>
      <c r="C68" s="175"/>
      <c r="D68" s="175"/>
      <c r="E68" s="33"/>
      <c r="F68" s="121"/>
      <c r="G68" s="100"/>
      <c r="H68" s="31"/>
      <c r="I68" s="31"/>
      <c r="J68" s="123"/>
      <c r="K68" s="123"/>
      <c r="L68" s="123"/>
      <c r="M68" s="123"/>
      <c r="N68" s="123"/>
      <c r="O68" s="31"/>
      <c r="P68" s="31"/>
      <c r="Q68" s="31"/>
      <c r="R68" s="149"/>
      <c r="S68" s="31"/>
    </row>
    <row r="69" spans="1:19" s="46" customFormat="1" ht="15">
      <c r="A69" s="193"/>
      <c r="B69" s="172" t="s">
        <v>31</v>
      </c>
      <c r="C69" s="173"/>
      <c r="D69" s="173"/>
      <c r="E69" s="173"/>
      <c r="F69" s="121">
        <v>0</v>
      </c>
      <c r="G69" s="100"/>
      <c r="H69" s="121"/>
      <c r="I69" s="121">
        <f>F69-H69</f>
        <v>0</v>
      </c>
      <c r="J69" s="122">
        <v>32425</v>
      </c>
      <c r="K69" s="122">
        <f>I69+J69</f>
        <v>32425</v>
      </c>
      <c r="L69" s="123" t="s">
        <v>214</v>
      </c>
      <c r="M69" s="123">
        <f>16200-8775+25000</f>
        <v>32425</v>
      </c>
      <c r="N69" s="122">
        <f>K69-M69</f>
        <v>0</v>
      </c>
      <c r="O69" s="31">
        <v>30536</v>
      </c>
      <c r="P69" s="31" t="s">
        <v>254</v>
      </c>
      <c r="Q69" s="31">
        <f>25597+4939</f>
        <v>30536</v>
      </c>
      <c r="R69" s="148">
        <f>N69+O69-Q69</f>
        <v>0</v>
      </c>
      <c r="S69" s="31"/>
    </row>
    <row r="70" spans="1:19" ht="15.75">
      <c r="A70" s="127"/>
      <c r="B70" s="174" t="s">
        <v>6</v>
      </c>
      <c r="C70" s="175"/>
      <c r="D70" s="175"/>
      <c r="E70" s="33"/>
      <c r="F70" s="121"/>
      <c r="G70" s="100"/>
      <c r="H70" s="31"/>
      <c r="I70" s="31"/>
      <c r="J70" s="123"/>
      <c r="K70" s="123"/>
      <c r="L70" s="123"/>
      <c r="M70" s="123"/>
      <c r="N70" s="123"/>
      <c r="O70" s="31"/>
      <c r="P70" s="31"/>
      <c r="Q70" s="31"/>
      <c r="R70" s="149"/>
      <c r="S70" s="31"/>
    </row>
    <row r="71" spans="1:19" s="46" customFormat="1" ht="15">
      <c r="A71" s="39">
        <v>2</v>
      </c>
      <c r="B71" s="172" t="s">
        <v>32</v>
      </c>
      <c r="C71" s="173"/>
      <c r="D71" s="173"/>
      <c r="E71" s="173"/>
      <c r="F71" s="121">
        <v>19255</v>
      </c>
      <c r="G71" s="100" t="s">
        <v>196</v>
      </c>
      <c r="H71" s="121">
        <v>19255</v>
      </c>
      <c r="I71" s="121">
        <f>F71-H71</f>
        <v>0</v>
      </c>
      <c r="J71" s="122">
        <v>32425</v>
      </c>
      <c r="K71" s="122">
        <f>I71+J71</f>
        <v>32425</v>
      </c>
      <c r="L71" s="123" t="s">
        <v>174</v>
      </c>
      <c r="M71" s="123">
        <v>32425</v>
      </c>
      <c r="N71" s="122">
        <f>K71-M71</f>
        <v>0</v>
      </c>
      <c r="O71" s="31">
        <v>30536</v>
      </c>
      <c r="P71" s="31"/>
      <c r="Q71" s="31"/>
      <c r="R71" s="148">
        <f>N71+O71-Q71</f>
        <v>30536</v>
      </c>
      <c r="S71" s="31"/>
    </row>
    <row r="72" spans="1:19" s="46" customFormat="1" ht="15">
      <c r="A72" s="39">
        <v>3</v>
      </c>
      <c r="B72" s="172" t="s">
        <v>33</v>
      </c>
      <c r="C72" s="173"/>
      <c r="D72" s="173"/>
      <c r="E72" s="173"/>
      <c r="F72" s="121">
        <v>76077</v>
      </c>
      <c r="G72" s="100" t="s">
        <v>138</v>
      </c>
      <c r="H72" s="90">
        <v>3000</v>
      </c>
      <c r="I72" s="121">
        <f>F72-H72</f>
        <v>73077</v>
      </c>
      <c r="J72" s="122">
        <v>32425</v>
      </c>
      <c r="K72" s="122">
        <f>I72+J72</f>
        <v>105502</v>
      </c>
      <c r="L72" s="123" t="s">
        <v>222</v>
      </c>
      <c r="M72" s="123">
        <f>16200+10000+5000</f>
        <v>31200</v>
      </c>
      <c r="N72" s="122">
        <f>K72-M72</f>
        <v>74302</v>
      </c>
      <c r="O72" s="31">
        <v>30536</v>
      </c>
      <c r="P72" s="31" t="s">
        <v>246</v>
      </c>
      <c r="Q72" s="31">
        <f>6000+5000</f>
        <v>11000</v>
      </c>
      <c r="R72" s="148">
        <f>N72+O72-Q72</f>
        <v>93838</v>
      </c>
      <c r="S72" s="31"/>
    </row>
    <row r="73" spans="1:19" ht="15">
      <c r="A73" s="39">
        <v>4</v>
      </c>
      <c r="B73" s="172" t="s">
        <v>34</v>
      </c>
      <c r="C73" s="173"/>
      <c r="D73" s="173"/>
      <c r="E73" s="173"/>
      <c r="F73" s="121">
        <v>0</v>
      </c>
      <c r="G73" s="100"/>
      <c r="H73" s="121"/>
      <c r="I73" s="121">
        <f>F73-H73</f>
        <v>0</v>
      </c>
      <c r="J73" s="122">
        <v>32425</v>
      </c>
      <c r="K73" s="122">
        <f>I73+J73</f>
        <v>32425</v>
      </c>
      <c r="L73" s="123" t="s">
        <v>216</v>
      </c>
      <c r="M73" s="123">
        <f>15000+16200-1775+3000-2000+2000</f>
        <v>32425</v>
      </c>
      <c r="N73" s="122">
        <f>K73-M73</f>
        <v>0</v>
      </c>
      <c r="O73" s="31">
        <v>30536</v>
      </c>
      <c r="P73" s="31" t="s">
        <v>253</v>
      </c>
      <c r="Q73" s="31">
        <f>10000+12597</f>
        <v>22597</v>
      </c>
      <c r="R73" s="148">
        <f>N73+O73-Q73</f>
        <v>7939</v>
      </c>
      <c r="S73" s="31"/>
    </row>
    <row r="74" spans="1:19" ht="15">
      <c r="A74" s="33"/>
      <c r="B74" s="129" t="s">
        <v>43</v>
      </c>
      <c r="C74" s="129"/>
      <c r="D74" s="129"/>
      <c r="E74" s="129"/>
      <c r="F74" s="130">
        <v>95332</v>
      </c>
      <c r="G74" s="100"/>
      <c r="H74" s="130">
        <f>SUM(H66:H73)</f>
        <v>22255</v>
      </c>
      <c r="I74" s="130">
        <f>SUM(I66:I73)</f>
        <v>73077</v>
      </c>
      <c r="J74" s="130">
        <f>SUM(J66:J73)</f>
        <v>129700</v>
      </c>
      <c r="K74" s="122">
        <f>I74+J74</f>
        <v>202777</v>
      </c>
      <c r="L74" s="123"/>
      <c r="M74" s="130">
        <f>SUM(M66:M73)</f>
        <v>128475</v>
      </c>
      <c r="N74" s="122">
        <f>K74-M74</f>
        <v>74302</v>
      </c>
      <c r="O74" s="130">
        <f>SUM(O66:O73)</f>
        <v>122144</v>
      </c>
      <c r="P74" s="31"/>
      <c r="Q74" s="130">
        <f>SUM(Q66:Q73)</f>
        <v>64133</v>
      </c>
      <c r="R74" s="148">
        <f>N74+O74-Q74</f>
        <v>132313</v>
      </c>
      <c r="S74" s="31"/>
    </row>
    <row r="75" spans="1:19" ht="14.25" customHeight="1">
      <c r="A75" s="191" t="s">
        <v>35</v>
      </c>
      <c r="B75" s="173"/>
      <c r="C75" s="173"/>
      <c r="D75" s="173"/>
      <c r="E75" s="173"/>
      <c r="F75" s="121"/>
      <c r="G75" s="100"/>
      <c r="H75" s="31"/>
      <c r="I75" s="31"/>
      <c r="J75" s="123"/>
      <c r="K75" s="123"/>
      <c r="L75" s="123"/>
      <c r="M75" s="123"/>
      <c r="N75" s="123"/>
      <c r="O75" s="31"/>
      <c r="P75" s="31"/>
      <c r="Q75" s="31"/>
      <c r="R75" s="149"/>
      <c r="S75" s="31"/>
    </row>
    <row r="76" spans="1:19" ht="15" hidden="1">
      <c r="A76" s="33"/>
      <c r="B76" s="33"/>
      <c r="C76" s="33"/>
      <c r="D76" s="33"/>
      <c r="E76" s="33"/>
      <c r="F76" s="121">
        <v>0</v>
      </c>
      <c r="G76" s="100"/>
      <c r="H76" s="31"/>
      <c r="I76" s="31"/>
      <c r="J76" s="123"/>
      <c r="K76" s="123"/>
      <c r="L76" s="123"/>
      <c r="M76" s="123"/>
      <c r="N76" s="123"/>
      <c r="O76" s="31"/>
      <c r="P76" s="31"/>
      <c r="Q76" s="31"/>
      <c r="R76" s="149"/>
      <c r="S76" s="31"/>
    </row>
    <row r="77" spans="1:19" ht="15">
      <c r="A77" s="193">
        <v>1</v>
      </c>
      <c r="B77" s="174" t="s">
        <v>4</v>
      </c>
      <c r="C77" s="175"/>
      <c r="D77" s="175"/>
      <c r="E77" s="33"/>
      <c r="F77" s="121"/>
      <c r="G77" s="100"/>
      <c r="H77" s="31"/>
      <c r="I77" s="31"/>
      <c r="J77" s="123"/>
      <c r="K77" s="123"/>
      <c r="L77" s="123"/>
      <c r="M77" s="123"/>
      <c r="N77" s="123"/>
      <c r="O77" s="31"/>
      <c r="P77" s="31"/>
      <c r="Q77" s="31"/>
      <c r="R77" s="149"/>
      <c r="S77" s="31"/>
    </row>
    <row r="78" spans="1:19" s="46" customFormat="1" ht="15">
      <c r="A78" s="193"/>
      <c r="B78" s="172" t="s">
        <v>36</v>
      </c>
      <c r="C78" s="173"/>
      <c r="D78" s="173"/>
      <c r="E78" s="173"/>
      <c r="F78" s="121">
        <v>0</v>
      </c>
      <c r="G78" s="100"/>
      <c r="H78" s="121">
        <f>F78+G78</f>
        <v>0</v>
      </c>
      <c r="I78" s="121">
        <f>F78-H78</f>
        <v>0</v>
      </c>
      <c r="J78" s="122">
        <v>32425</v>
      </c>
      <c r="K78" s="122">
        <f>I78+J78</f>
        <v>32425</v>
      </c>
      <c r="L78" s="123" t="s">
        <v>231</v>
      </c>
      <c r="M78" s="123">
        <f>16200+10000+200</f>
        <v>26400</v>
      </c>
      <c r="N78" s="122">
        <f>K78-M78</f>
        <v>6025</v>
      </c>
      <c r="O78" s="31">
        <v>30536</v>
      </c>
      <c r="P78" s="31" t="s">
        <v>245</v>
      </c>
      <c r="Q78" s="31">
        <v>6000</v>
      </c>
      <c r="R78" s="148">
        <f>N78+O78-Q78</f>
        <v>30561</v>
      </c>
      <c r="S78" s="31"/>
    </row>
    <row r="79" spans="1:19" ht="15.75">
      <c r="A79" s="127"/>
      <c r="B79" s="174" t="s">
        <v>6</v>
      </c>
      <c r="C79" s="175"/>
      <c r="D79" s="175"/>
      <c r="E79" s="33"/>
      <c r="F79" s="121"/>
      <c r="G79" s="100"/>
      <c r="H79" s="31"/>
      <c r="I79" s="31"/>
      <c r="J79" s="123"/>
      <c r="K79" s="123"/>
      <c r="L79" s="123"/>
      <c r="M79" s="123"/>
      <c r="N79" s="123"/>
      <c r="O79" s="31"/>
      <c r="P79" s="31"/>
      <c r="Q79" s="31"/>
      <c r="R79" s="149"/>
      <c r="S79" s="31"/>
    </row>
    <row r="80" spans="1:19" s="46" customFormat="1" ht="15">
      <c r="A80" s="39">
        <v>2</v>
      </c>
      <c r="B80" s="172" t="s">
        <v>37</v>
      </c>
      <c r="C80" s="173"/>
      <c r="D80" s="173"/>
      <c r="E80" s="173"/>
      <c r="F80" s="121">
        <v>0</v>
      </c>
      <c r="G80" s="100"/>
      <c r="H80" s="121">
        <f>F80+G80</f>
        <v>0</v>
      </c>
      <c r="I80" s="121">
        <f>F80-H80</f>
        <v>0</v>
      </c>
      <c r="J80" s="122">
        <v>32425</v>
      </c>
      <c r="K80" s="122">
        <f>I80+J80</f>
        <v>32425</v>
      </c>
      <c r="L80" s="123" t="s">
        <v>217</v>
      </c>
      <c r="M80" s="123">
        <f>15000+16200-13775+15000</f>
        <v>32425</v>
      </c>
      <c r="N80" s="122">
        <f>K80-M80</f>
        <v>0</v>
      </c>
      <c r="O80" s="31">
        <v>30536</v>
      </c>
      <c r="P80" s="31"/>
      <c r="Q80" s="31"/>
      <c r="R80" s="148">
        <f>N80+O80-Q80</f>
        <v>30536</v>
      </c>
      <c r="S80" s="31"/>
    </row>
    <row r="81" spans="1:19" s="46" customFormat="1" ht="30" customHeight="1">
      <c r="A81" s="39">
        <v>3</v>
      </c>
      <c r="B81" s="172" t="s">
        <v>38</v>
      </c>
      <c r="C81" s="172"/>
      <c r="D81" s="172"/>
      <c r="E81" s="172"/>
      <c r="F81" s="121">
        <v>0</v>
      </c>
      <c r="G81" s="100"/>
      <c r="H81" s="121">
        <f>F81+G81</f>
        <v>0</v>
      </c>
      <c r="I81" s="121">
        <f>F81-H81</f>
        <v>0</v>
      </c>
      <c r="J81" s="122">
        <v>32425</v>
      </c>
      <c r="K81" s="122">
        <f>I81+J81</f>
        <v>32425</v>
      </c>
      <c r="L81" s="123" t="s">
        <v>221</v>
      </c>
      <c r="M81" s="123">
        <f>10000+16200-16200+22425</f>
        <v>32425</v>
      </c>
      <c r="N81" s="122">
        <f>K81-M81</f>
        <v>0</v>
      </c>
      <c r="O81" s="31">
        <v>30536</v>
      </c>
      <c r="P81" s="31" t="s">
        <v>250</v>
      </c>
      <c r="Q81" s="31">
        <v>5000</v>
      </c>
      <c r="R81" s="148">
        <f>N81+O81-Q81</f>
        <v>25536</v>
      </c>
      <c r="S81" s="31"/>
    </row>
    <row r="82" spans="1:19" ht="15">
      <c r="A82" s="33"/>
      <c r="B82" s="129" t="s">
        <v>43</v>
      </c>
      <c r="C82" s="129"/>
      <c r="D82" s="129"/>
      <c r="E82" s="129"/>
      <c r="F82" s="130">
        <v>0</v>
      </c>
      <c r="G82" s="100"/>
      <c r="H82" s="130">
        <f>SUM(H77:H81)</f>
        <v>0</v>
      </c>
      <c r="I82" s="130">
        <f>SUM(I77:I81)</f>
        <v>0</v>
      </c>
      <c r="J82" s="130">
        <f>SUM(J77:J81)</f>
        <v>97275</v>
      </c>
      <c r="K82" s="122">
        <f>I82+J82</f>
        <v>97275</v>
      </c>
      <c r="L82" s="123"/>
      <c r="M82" s="130">
        <f>SUM(M77:M81)</f>
        <v>91250</v>
      </c>
      <c r="N82" s="122">
        <f>K82-M82</f>
        <v>6025</v>
      </c>
      <c r="O82" s="130">
        <f>SUM(O77:O81)</f>
        <v>91608</v>
      </c>
      <c r="P82" s="31"/>
      <c r="Q82" s="130">
        <f>SUM(Q77:Q81)</f>
        <v>11000</v>
      </c>
      <c r="R82" s="148">
        <f>N82+O82-Q82</f>
        <v>86633</v>
      </c>
      <c r="S82" s="31"/>
    </row>
    <row r="83" spans="1:19" ht="15">
      <c r="A83" s="191" t="s">
        <v>39</v>
      </c>
      <c r="B83" s="173"/>
      <c r="C83" s="173"/>
      <c r="D83" s="173"/>
      <c r="E83" s="173"/>
      <c r="F83" s="121"/>
      <c r="G83" s="100"/>
      <c r="H83" s="31"/>
      <c r="I83" s="31"/>
      <c r="J83" s="123"/>
      <c r="K83" s="123"/>
      <c r="L83" s="123"/>
      <c r="M83" s="123"/>
      <c r="N83" s="123"/>
      <c r="O83" s="31"/>
      <c r="P83" s="31"/>
      <c r="Q83" s="31"/>
      <c r="R83" s="149"/>
      <c r="S83" s="31"/>
    </row>
    <row r="84" spans="1:19" ht="14.25" customHeight="1">
      <c r="A84" s="173"/>
      <c r="B84" s="173"/>
      <c r="C84" s="173"/>
      <c r="D84" s="173"/>
      <c r="E84" s="173"/>
      <c r="F84" s="121"/>
      <c r="G84" s="100"/>
      <c r="H84" s="31"/>
      <c r="I84" s="31"/>
      <c r="J84" s="123"/>
      <c r="K84" s="123"/>
      <c r="L84" s="123"/>
      <c r="M84" s="123"/>
      <c r="N84" s="123"/>
      <c r="O84" s="31"/>
      <c r="P84" s="31"/>
      <c r="Q84" s="31"/>
      <c r="R84" s="149"/>
      <c r="S84" s="31"/>
    </row>
    <row r="85" spans="1:19" ht="15" hidden="1">
      <c r="A85" s="33"/>
      <c r="B85" s="33"/>
      <c r="C85" s="33"/>
      <c r="D85" s="33"/>
      <c r="E85" s="33"/>
      <c r="F85" s="121">
        <v>0</v>
      </c>
      <c r="G85" s="100"/>
      <c r="H85" s="31"/>
      <c r="I85" s="31"/>
      <c r="J85" s="123"/>
      <c r="K85" s="123"/>
      <c r="L85" s="123"/>
      <c r="M85" s="123"/>
      <c r="N85" s="123"/>
      <c r="O85" s="31"/>
      <c r="P85" s="31"/>
      <c r="Q85" s="31"/>
      <c r="R85" s="149"/>
      <c r="S85" s="31"/>
    </row>
    <row r="86" spans="1:19" ht="15">
      <c r="A86" s="193">
        <v>1</v>
      </c>
      <c r="B86" s="174" t="s">
        <v>4</v>
      </c>
      <c r="C86" s="175"/>
      <c r="D86" s="175"/>
      <c r="E86" s="33"/>
      <c r="F86" s="121"/>
      <c r="G86" s="100"/>
      <c r="H86" s="31"/>
      <c r="I86" s="31"/>
      <c r="J86" s="123"/>
      <c r="K86" s="123"/>
      <c r="L86" s="123"/>
      <c r="M86" s="123"/>
      <c r="N86" s="123"/>
      <c r="O86" s="31"/>
      <c r="P86" s="31"/>
      <c r="Q86" s="31"/>
      <c r="R86" s="149"/>
      <c r="S86" s="31"/>
    </row>
    <row r="87" spans="1:19" s="46" customFormat="1" ht="15">
      <c r="A87" s="193"/>
      <c r="B87" s="172" t="s">
        <v>40</v>
      </c>
      <c r="C87" s="173"/>
      <c r="D87" s="173"/>
      <c r="E87" s="173"/>
      <c r="F87" s="121">
        <v>2255</v>
      </c>
      <c r="G87" s="100" t="s">
        <v>177</v>
      </c>
      <c r="H87" s="121">
        <v>2255</v>
      </c>
      <c r="I87" s="121">
        <f>F87-H87</f>
        <v>0</v>
      </c>
      <c r="J87" s="122">
        <v>32425</v>
      </c>
      <c r="K87" s="122">
        <f>I87+J87</f>
        <v>32425</v>
      </c>
      <c r="L87" s="123" t="s">
        <v>206</v>
      </c>
      <c r="M87" s="123">
        <f>16200+10000+200</f>
        <v>26400</v>
      </c>
      <c r="N87" s="122">
        <f>K87-M87</f>
        <v>6025</v>
      </c>
      <c r="O87" s="31">
        <v>30536</v>
      </c>
      <c r="P87" s="31" t="s">
        <v>122</v>
      </c>
      <c r="Q87" s="31">
        <f>20000+10000</f>
        <v>30000</v>
      </c>
      <c r="R87" s="148">
        <f>N87+O87-Q87</f>
        <v>6561</v>
      </c>
      <c r="S87" s="31"/>
    </row>
    <row r="88" spans="1:19" ht="15">
      <c r="A88" s="39"/>
      <c r="B88" s="174" t="s">
        <v>6</v>
      </c>
      <c r="C88" s="175"/>
      <c r="D88" s="175"/>
      <c r="E88" s="33"/>
      <c r="F88" s="121"/>
      <c r="G88" s="100"/>
      <c r="H88" s="31"/>
      <c r="I88" s="31"/>
      <c r="J88" s="123"/>
      <c r="K88" s="123"/>
      <c r="L88" s="123"/>
      <c r="M88" s="123"/>
      <c r="N88" s="123"/>
      <c r="O88" s="31"/>
      <c r="P88" s="31"/>
      <c r="Q88" s="31"/>
      <c r="R88" s="149"/>
      <c r="S88" s="31"/>
    </row>
    <row r="89" spans="1:19" ht="15">
      <c r="A89" s="39">
        <v>2</v>
      </c>
      <c r="B89" s="172" t="s">
        <v>41</v>
      </c>
      <c r="C89" s="173"/>
      <c r="D89" s="173"/>
      <c r="E89" s="173"/>
      <c r="F89" s="121">
        <v>0</v>
      </c>
      <c r="G89" s="100"/>
      <c r="H89" s="121"/>
      <c r="I89" s="121">
        <f>F89-H89</f>
        <v>0</v>
      </c>
      <c r="J89" s="122">
        <v>32425</v>
      </c>
      <c r="K89" s="122">
        <f>I89+J89</f>
        <v>32425</v>
      </c>
      <c r="L89" s="123" t="s">
        <v>235</v>
      </c>
      <c r="M89" s="123">
        <f>16200+200</f>
        <v>16400</v>
      </c>
      <c r="N89" s="122">
        <f aca="true" t="shared" si="4" ref="N89:N95">K89-M89</f>
        <v>16025</v>
      </c>
      <c r="O89" s="31">
        <v>30536</v>
      </c>
      <c r="P89" s="31" t="s">
        <v>251</v>
      </c>
      <c r="Q89" s="31">
        <f>16025+30536</f>
        <v>46561</v>
      </c>
      <c r="R89" s="148">
        <f>N89+O89-Q89</f>
        <v>0</v>
      </c>
      <c r="S89" s="31"/>
    </row>
    <row r="90" spans="1:19" ht="15">
      <c r="A90" s="33"/>
      <c r="B90" s="129" t="s">
        <v>43</v>
      </c>
      <c r="C90" s="129"/>
      <c r="D90" s="129"/>
      <c r="E90" s="129"/>
      <c r="F90" s="130">
        <v>2255</v>
      </c>
      <c r="G90" s="100"/>
      <c r="H90" s="130">
        <f>SUM(H83:H89)</f>
        <v>2255</v>
      </c>
      <c r="I90" s="130">
        <f>SUM(I83:I89)</f>
        <v>0</v>
      </c>
      <c r="J90" s="130">
        <f>SUM(J83:J89)</f>
        <v>64850</v>
      </c>
      <c r="K90" s="122">
        <f>I90+J90</f>
        <v>64850</v>
      </c>
      <c r="L90" s="123"/>
      <c r="M90" s="130">
        <f>SUM(M83:M89)</f>
        <v>42800</v>
      </c>
      <c r="N90" s="122">
        <f t="shared" si="4"/>
        <v>22050</v>
      </c>
      <c r="O90" s="130">
        <f>SUM(O83:O89)</f>
        <v>61072</v>
      </c>
      <c r="P90" s="31"/>
      <c r="Q90" s="130">
        <f>SUM(Q83:Q89)</f>
        <v>76561</v>
      </c>
      <c r="R90" s="148">
        <f>N90+O90-Q90</f>
        <v>6561</v>
      </c>
      <c r="S90" s="31"/>
    </row>
    <row r="91" spans="1:19" ht="15">
      <c r="A91" s="33"/>
      <c r="B91" s="33"/>
      <c r="C91" s="33"/>
      <c r="D91" s="33"/>
      <c r="E91" s="33"/>
      <c r="F91" s="121"/>
      <c r="G91" s="100"/>
      <c r="H91" s="31"/>
      <c r="I91" s="31"/>
      <c r="J91" s="123"/>
      <c r="K91" s="123"/>
      <c r="L91" s="123"/>
      <c r="M91" s="123"/>
      <c r="N91" s="122">
        <f t="shared" si="4"/>
        <v>0</v>
      </c>
      <c r="O91" s="31"/>
      <c r="P91" s="31"/>
      <c r="Q91" s="31"/>
      <c r="R91" s="149"/>
      <c r="S91" s="31"/>
    </row>
    <row r="92" spans="1:19" ht="0.75" customHeight="1">
      <c r="A92" s="33"/>
      <c r="B92" s="33"/>
      <c r="C92" s="33"/>
      <c r="D92" s="33"/>
      <c r="E92" s="33"/>
      <c r="F92" s="121">
        <v>0</v>
      </c>
      <c r="G92" s="100"/>
      <c r="H92" s="31"/>
      <c r="I92" s="31"/>
      <c r="J92" s="123"/>
      <c r="K92" s="123"/>
      <c r="L92" s="123"/>
      <c r="M92" s="123"/>
      <c r="N92" s="122">
        <f t="shared" si="4"/>
        <v>0</v>
      </c>
      <c r="O92" s="31"/>
      <c r="P92" s="31"/>
      <c r="Q92" s="31"/>
      <c r="R92" s="149"/>
      <c r="S92" s="31"/>
    </row>
    <row r="93" spans="1:19" ht="15.75">
      <c r="A93" s="32">
        <v>1</v>
      </c>
      <c r="B93" s="133" t="s">
        <v>47</v>
      </c>
      <c r="C93" s="133"/>
      <c r="D93" s="133"/>
      <c r="E93" s="33"/>
      <c r="F93" s="121">
        <v>0</v>
      </c>
      <c r="G93" s="100"/>
      <c r="H93" s="121"/>
      <c r="I93" s="121">
        <f>F93-H93</f>
        <v>0</v>
      </c>
      <c r="J93" s="122">
        <v>32425</v>
      </c>
      <c r="K93" s="122">
        <f>I93+J93</f>
        <v>32425</v>
      </c>
      <c r="L93" s="123" t="s">
        <v>211</v>
      </c>
      <c r="M93" s="123">
        <f>16200+15000+1225</f>
        <v>32425</v>
      </c>
      <c r="N93" s="122">
        <f t="shared" si="4"/>
        <v>0</v>
      </c>
      <c r="O93" s="31">
        <v>30536</v>
      </c>
      <c r="P93" s="31"/>
      <c r="Q93" s="31"/>
      <c r="R93" s="148">
        <f>N93+O93-Q93</f>
        <v>30536</v>
      </c>
      <c r="S93" s="31"/>
    </row>
    <row r="94" spans="1:19" ht="15.75">
      <c r="A94" s="32">
        <v>2</v>
      </c>
      <c r="B94" s="133" t="s">
        <v>48</v>
      </c>
      <c r="C94" s="133"/>
      <c r="D94" s="133"/>
      <c r="E94" s="33"/>
      <c r="F94" s="121">
        <v>0</v>
      </c>
      <c r="G94" s="100"/>
      <c r="H94" s="121"/>
      <c r="I94" s="121">
        <f>F94-H94</f>
        <v>0</v>
      </c>
      <c r="J94" s="122">
        <v>32425</v>
      </c>
      <c r="K94" s="122">
        <f>I94+J94</f>
        <v>32425</v>
      </c>
      <c r="L94" s="123" t="s">
        <v>203</v>
      </c>
      <c r="M94" s="123">
        <v>16200</v>
      </c>
      <c r="N94" s="122">
        <f t="shared" si="4"/>
        <v>16225</v>
      </c>
      <c r="O94" s="31">
        <v>30536</v>
      </c>
      <c r="P94" s="31"/>
      <c r="Q94" s="31"/>
      <c r="R94" s="148">
        <f>N94+O94-Q94</f>
        <v>46761</v>
      </c>
      <c r="S94" s="31"/>
    </row>
    <row r="95" spans="1:19" ht="15.75">
      <c r="A95" s="134">
        <f>A20+A32+A44+A54+A64+A73+A81+A89+A94</f>
        <v>36</v>
      </c>
      <c r="B95" s="132" t="s">
        <v>49</v>
      </c>
      <c r="C95" s="132"/>
      <c r="D95" s="132"/>
      <c r="E95" s="129"/>
      <c r="F95" s="121">
        <v>0</v>
      </c>
      <c r="G95" s="93">
        <f>G93+G94</f>
        <v>0</v>
      </c>
      <c r="H95" s="34">
        <f>H93+H94</f>
        <v>0</v>
      </c>
      <c r="I95" s="34">
        <f>I93+I94</f>
        <v>0</v>
      </c>
      <c r="J95" s="34">
        <f>J93+J94</f>
        <v>64850</v>
      </c>
      <c r="K95" s="122">
        <f>I95+J95</f>
        <v>64850</v>
      </c>
      <c r="L95" s="123"/>
      <c r="M95" s="34">
        <f>M93+M94</f>
        <v>48625</v>
      </c>
      <c r="N95" s="122">
        <f t="shared" si="4"/>
        <v>16225</v>
      </c>
      <c r="O95" s="34">
        <f>O93+O94</f>
        <v>61072</v>
      </c>
      <c r="P95" s="31"/>
      <c r="Q95" s="34">
        <f>Q93+Q94</f>
        <v>0</v>
      </c>
      <c r="R95" s="148">
        <f>N95+O95-Q95</f>
        <v>77297</v>
      </c>
      <c r="S95" s="31"/>
    </row>
    <row r="96" spans="1:19" ht="15">
      <c r="A96" s="33"/>
      <c r="B96" s="135" t="s">
        <v>55</v>
      </c>
      <c r="C96" s="135"/>
      <c r="D96" s="135"/>
      <c r="E96" s="135"/>
      <c r="F96" s="130">
        <f>F90+F82+F74+F65+F55+F45+F33+F21</f>
        <v>260368</v>
      </c>
      <c r="G96" s="100"/>
      <c r="H96" s="130">
        <f>H90+H82+H74+H65+H55+H45+H33+H21</f>
        <v>113886</v>
      </c>
      <c r="I96" s="136">
        <f>I21+I33+I45+I55+I65+I74+I82+I90+I95</f>
        <v>146482</v>
      </c>
      <c r="J96" s="136">
        <f>J21+J33+J45+J55+J65+J74+J82+J90+J95</f>
        <v>1167300</v>
      </c>
      <c r="K96" s="136">
        <f>K21+K33+K45+K55+K65+K74+K82+K90+K95</f>
        <v>1313782</v>
      </c>
      <c r="L96" s="123"/>
      <c r="M96" s="136">
        <f>M21+M33+M45+M55+M65+M74+M82+M90+M95</f>
        <v>1067064</v>
      </c>
      <c r="N96" s="136">
        <f>N21+N33+N45+N55+N65+N74+N82+N90+N95</f>
        <v>246718</v>
      </c>
      <c r="O96" s="136">
        <f>O21+O33+O45+O55+O65+O74+O82+O90+O95</f>
        <v>1099296</v>
      </c>
      <c r="P96" s="31"/>
      <c r="Q96" s="136">
        <f>Q21+Q33+Q45+Q55+Q65+Q74+Q82+Q90+Q95</f>
        <v>600841</v>
      </c>
      <c r="R96" s="150">
        <f>R21+R33+R45+R55+R65+R74+R82+R90+R95</f>
        <v>745173</v>
      </c>
      <c r="S96" s="31"/>
    </row>
    <row r="97" spans="1:19" ht="15">
      <c r="A97" s="33">
        <v>36</v>
      </c>
      <c r="B97" s="175" t="s">
        <v>50</v>
      </c>
      <c r="C97" s="175"/>
      <c r="D97" s="175"/>
      <c r="E97" s="175"/>
      <c r="F97" s="121"/>
      <c r="G97" s="100"/>
      <c r="H97" s="31"/>
      <c r="I97" s="31"/>
      <c r="J97" s="122">
        <v>1167301</v>
      </c>
      <c r="K97" s="122">
        <f>J97+I96</f>
        <v>1313783</v>
      </c>
      <c r="L97" s="123"/>
      <c r="M97" s="123"/>
      <c r="N97" s="122">
        <f>J97-M96</f>
        <v>100237</v>
      </c>
      <c r="O97" s="121">
        <v>1099303</v>
      </c>
      <c r="P97" s="31"/>
      <c r="Q97" s="31"/>
      <c r="R97" s="149"/>
      <c r="S97" s="31"/>
    </row>
    <row r="98" spans="1:18" ht="15">
      <c r="A98" s="3"/>
      <c r="B98" s="3"/>
      <c r="C98" s="3"/>
      <c r="D98" s="3"/>
      <c r="E98" s="3"/>
      <c r="F98" s="72" t="e">
        <f>#REF!-#REF!</f>
        <v>#REF!</v>
      </c>
      <c r="I98">
        <v>39</v>
      </c>
      <c r="J98" s="117">
        <v>1</v>
      </c>
      <c r="K98" s="117">
        <f>32425*36</f>
        <v>1167300</v>
      </c>
      <c r="O98" s="68">
        <f>O97-O96</f>
        <v>7</v>
      </c>
      <c r="R98" s="107">
        <v>7</v>
      </c>
    </row>
    <row r="99" spans="1:18" ht="15">
      <c r="A99" s="3"/>
      <c r="B99" s="44" t="s">
        <v>142</v>
      </c>
      <c r="C99" s="3"/>
      <c r="D99" s="3"/>
      <c r="E99" s="3"/>
      <c r="F99" s="72" t="e">
        <f>#REF!-#REF!</f>
        <v>#REF!</v>
      </c>
      <c r="N99" s="117">
        <f>K97-M96</f>
        <v>246719</v>
      </c>
      <c r="O99" s="68">
        <f>N96+O96-Q96</f>
        <v>745173</v>
      </c>
      <c r="R99" s="151">
        <f>R96+R98</f>
        <v>745180</v>
      </c>
    </row>
    <row r="100" spans="1:14" ht="15">
      <c r="A100" s="3"/>
      <c r="B100" s="3" t="s">
        <v>193</v>
      </c>
      <c r="C100" s="3"/>
      <c r="D100" s="3"/>
      <c r="E100" s="3"/>
      <c r="F100" s="68">
        <f>'вільний залишок'!Y97+перевиконання!F96</f>
        <v>417390</v>
      </c>
      <c r="H100" s="68">
        <f>'вільний залишок'!AB96+перевиконання!H96</f>
        <v>268247</v>
      </c>
      <c r="I100" s="68">
        <f>F100-H100</f>
        <v>149143</v>
      </c>
      <c r="K100" s="117">
        <f>I96+J97</f>
        <v>1313783</v>
      </c>
      <c r="N100" s="117">
        <f>K100-M96</f>
        <v>246719</v>
      </c>
    </row>
    <row r="101" spans="1:8" ht="15">
      <c r="A101" s="3"/>
      <c r="B101" s="1" t="s">
        <v>192</v>
      </c>
      <c r="C101" s="3"/>
      <c r="D101" s="3"/>
      <c r="E101" s="3"/>
      <c r="H101" s="68">
        <f>'[2] пропозиції'!$M$717</f>
        <v>226492</v>
      </c>
    </row>
    <row r="102" spans="1:14" ht="15">
      <c r="A102" s="3"/>
      <c r="B102" s="3"/>
      <c r="C102" s="3"/>
      <c r="D102" s="3"/>
      <c r="E102" s="3"/>
      <c r="N102" s="81">
        <v>284810</v>
      </c>
    </row>
    <row r="103" spans="1:14" ht="15">
      <c r="A103" s="3"/>
      <c r="B103" s="3"/>
      <c r="C103" s="3"/>
      <c r="D103" s="3"/>
      <c r="E103" s="3"/>
      <c r="N103" s="117">
        <f>N102-N100</f>
        <v>38091</v>
      </c>
    </row>
    <row r="104" spans="1:5" ht="15">
      <c r="A104" s="3"/>
      <c r="B104" s="3"/>
      <c r="C104" s="3"/>
      <c r="D104" s="3"/>
      <c r="E104" s="3"/>
    </row>
    <row r="105" spans="1:5" ht="15">
      <c r="A105" s="3"/>
      <c r="B105" s="3"/>
      <c r="C105" s="3"/>
      <c r="D105" s="3"/>
      <c r="E105" s="3"/>
    </row>
    <row r="106" spans="1:5" ht="15">
      <c r="A106" s="3"/>
      <c r="B106" s="3"/>
      <c r="C106" s="3"/>
      <c r="D106" s="3"/>
      <c r="E106" s="3"/>
    </row>
    <row r="107" spans="1:5" ht="15">
      <c r="A107" s="3"/>
      <c r="B107" s="3"/>
      <c r="C107" s="3"/>
      <c r="D107" s="3"/>
      <c r="E107" s="3"/>
    </row>
    <row r="108" spans="1:5" ht="15">
      <c r="A108" s="3"/>
      <c r="B108" s="3"/>
      <c r="C108" s="3"/>
      <c r="D108" s="3"/>
      <c r="E108" s="3"/>
    </row>
    <row r="109" spans="1:5" ht="15">
      <c r="A109" s="3"/>
      <c r="B109" s="3"/>
      <c r="C109" s="3"/>
      <c r="D109" s="3"/>
      <c r="E109" s="3"/>
    </row>
    <row r="110" spans="1:5" ht="15">
      <c r="A110" s="3"/>
      <c r="B110" s="3"/>
      <c r="C110" s="3"/>
      <c r="D110" s="3"/>
      <c r="E110" s="3"/>
    </row>
    <row r="111" spans="1:5" ht="15">
      <c r="A111" s="3"/>
      <c r="B111" s="3"/>
      <c r="C111" s="3"/>
      <c r="D111" s="3"/>
      <c r="E111" s="3"/>
    </row>
    <row r="112" spans="1:5" ht="15">
      <c r="A112" s="3"/>
      <c r="B112" s="3"/>
      <c r="C112" s="3"/>
      <c r="D112" s="3"/>
      <c r="E112" s="3"/>
    </row>
    <row r="113" spans="1:5" ht="15">
      <c r="A113" s="3"/>
      <c r="B113" s="3"/>
      <c r="C113" s="3"/>
      <c r="D113" s="3"/>
      <c r="E113" s="3"/>
    </row>
    <row r="114" spans="1:5" ht="15">
      <c r="A114" s="3"/>
      <c r="B114" s="3"/>
      <c r="C114" s="3"/>
      <c r="D114" s="3"/>
      <c r="E114" s="3"/>
    </row>
    <row r="115" spans="1:5" ht="15">
      <c r="A115" s="3"/>
      <c r="B115" s="3"/>
      <c r="C115" s="3"/>
      <c r="D115" s="3"/>
      <c r="E115" s="3"/>
    </row>
    <row r="116" spans="1:5" ht="15">
      <c r="A116" s="3"/>
      <c r="B116" s="3"/>
      <c r="C116" s="3"/>
      <c r="D116" s="3"/>
      <c r="E116" s="3"/>
    </row>
    <row r="117" spans="1:5" ht="15">
      <c r="A117" s="3"/>
      <c r="B117" s="3"/>
      <c r="C117" s="3"/>
      <c r="D117" s="3"/>
      <c r="E117" s="3"/>
    </row>
    <row r="118" spans="1:5" ht="15">
      <c r="A118" s="3"/>
      <c r="B118" s="3"/>
      <c r="C118" s="3"/>
      <c r="D118" s="3"/>
      <c r="E118" s="3"/>
    </row>
    <row r="119" spans="1:5" ht="15">
      <c r="A119" s="3"/>
      <c r="B119" s="3"/>
      <c r="C119" s="3"/>
      <c r="D119" s="3"/>
      <c r="E119" s="3"/>
    </row>
    <row r="120" spans="1:5" ht="15">
      <c r="A120" s="3"/>
      <c r="B120" s="3"/>
      <c r="C120" s="3"/>
      <c r="D120" s="3"/>
      <c r="E120" s="3"/>
    </row>
    <row r="121" spans="1:5" ht="15">
      <c r="A121" s="3"/>
      <c r="B121" s="3"/>
      <c r="C121" s="3"/>
      <c r="D121" s="3"/>
      <c r="E121" s="3"/>
    </row>
    <row r="122" spans="1:5" ht="15">
      <c r="A122" s="3"/>
      <c r="B122" s="3"/>
      <c r="C122" s="3"/>
      <c r="D122" s="3"/>
      <c r="E122" s="3"/>
    </row>
    <row r="123" spans="1:5" ht="15">
      <c r="A123" s="3"/>
      <c r="B123" s="3"/>
      <c r="C123" s="3"/>
      <c r="D123" s="3"/>
      <c r="E123" s="3"/>
    </row>
    <row r="124" spans="1:5" ht="15">
      <c r="A124" s="3"/>
      <c r="B124" s="3"/>
      <c r="C124" s="3"/>
      <c r="D124" s="3"/>
      <c r="E124" s="3"/>
    </row>
    <row r="125" spans="1:5" ht="15">
      <c r="A125" s="3"/>
      <c r="B125" s="3"/>
      <c r="C125" s="3"/>
      <c r="D125" s="3"/>
      <c r="E125" s="3"/>
    </row>
    <row r="126" spans="1:5" ht="15">
      <c r="A126" s="3"/>
      <c r="B126" s="3"/>
      <c r="C126" s="3"/>
      <c r="D126" s="3"/>
      <c r="E126" s="3"/>
    </row>
    <row r="127" spans="1:5" ht="15">
      <c r="A127" s="3"/>
      <c r="B127" s="3"/>
      <c r="C127" s="3"/>
      <c r="D127" s="3"/>
      <c r="E127" s="3"/>
    </row>
    <row r="128" spans="1:5" ht="15">
      <c r="A128" s="3"/>
      <c r="B128" s="3"/>
      <c r="C128" s="3"/>
      <c r="D128" s="3"/>
      <c r="E128" s="3"/>
    </row>
    <row r="129" spans="1:5" ht="15">
      <c r="A129" s="3"/>
      <c r="B129" s="3"/>
      <c r="C129" s="3"/>
      <c r="D129" s="3"/>
      <c r="E129" s="3"/>
    </row>
    <row r="130" spans="1:5" ht="15">
      <c r="A130" s="3"/>
      <c r="B130" s="3"/>
      <c r="C130" s="3"/>
      <c r="D130" s="3"/>
      <c r="E130" s="3"/>
    </row>
    <row r="131" spans="1:5" ht="15">
      <c r="A131" s="3"/>
      <c r="B131" s="3"/>
      <c r="C131" s="3"/>
      <c r="D131" s="3"/>
      <c r="E131" s="3"/>
    </row>
    <row r="132" spans="1:5" ht="15">
      <c r="A132" s="3"/>
      <c r="B132" s="3"/>
      <c r="C132" s="3"/>
      <c r="D132" s="3"/>
      <c r="E132" s="3"/>
    </row>
    <row r="133" spans="1:5" ht="15">
      <c r="A133" s="3"/>
      <c r="B133" s="3"/>
      <c r="C133" s="3"/>
      <c r="D133" s="3"/>
      <c r="E133" s="3"/>
    </row>
    <row r="134" spans="1:5" ht="15">
      <c r="A134" s="3"/>
      <c r="B134" s="3"/>
      <c r="C134" s="3"/>
      <c r="D134" s="3"/>
      <c r="E134" s="3"/>
    </row>
    <row r="135" spans="1:5" ht="15">
      <c r="A135" s="3"/>
      <c r="B135" s="3"/>
      <c r="C135" s="3"/>
      <c r="D135" s="3"/>
      <c r="E135" s="3"/>
    </row>
    <row r="136" spans="1:5" ht="15">
      <c r="A136" s="3"/>
      <c r="B136" s="3"/>
      <c r="C136" s="3"/>
      <c r="D136" s="3"/>
      <c r="E136" s="3"/>
    </row>
    <row r="137" spans="1:5" ht="15">
      <c r="A137" s="3"/>
      <c r="B137" s="3"/>
      <c r="C137" s="3"/>
      <c r="D137" s="3"/>
      <c r="E137" s="3"/>
    </row>
    <row r="138" spans="1:5" ht="15">
      <c r="A138" s="3"/>
      <c r="B138" s="3"/>
      <c r="C138" s="3"/>
      <c r="D138" s="3"/>
      <c r="E138" s="3"/>
    </row>
    <row r="139" spans="1:5" ht="15">
      <c r="A139" s="3"/>
      <c r="B139" s="3"/>
      <c r="C139" s="3"/>
      <c r="D139" s="3"/>
      <c r="E139" s="3"/>
    </row>
    <row r="140" spans="1:5" ht="15">
      <c r="A140" s="3"/>
      <c r="B140" s="3"/>
      <c r="C140" s="3"/>
      <c r="D140" s="3"/>
      <c r="E140" s="3"/>
    </row>
    <row r="141" spans="1:5" ht="15">
      <c r="A141" s="3"/>
      <c r="B141" s="3"/>
      <c r="C141" s="3"/>
      <c r="D141" s="3"/>
      <c r="E141" s="3"/>
    </row>
    <row r="142" spans="1:5" ht="15">
      <c r="A142" s="3"/>
      <c r="B142" s="3"/>
      <c r="C142" s="3"/>
      <c r="D142" s="3"/>
      <c r="E142" s="3"/>
    </row>
    <row r="143" spans="1:5" ht="15">
      <c r="A143" s="3"/>
      <c r="B143" s="3"/>
      <c r="C143" s="3"/>
      <c r="D143" s="3"/>
      <c r="E143" s="3"/>
    </row>
    <row r="144" spans="1:5" ht="15">
      <c r="A144" s="3"/>
      <c r="B144" s="3"/>
      <c r="C144" s="3"/>
      <c r="D144" s="3"/>
      <c r="E144" s="3"/>
    </row>
    <row r="145" spans="1:5" ht="15">
      <c r="A145" s="3"/>
      <c r="B145" s="3"/>
      <c r="C145" s="3"/>
      <c r="D145" s="3"/>
      <c r="E145" s="3"/>
    </row>
    <row r="146" spans="1:5" ht="15">
      <c r="A146" s="3"/>
      <c r="B146" s="3"/>
      <c r="C146" s="3"/>
      <c r="D146" s="3"/>
      <c r="E146" s="3"/>
    </row>
    <row r="147" spans="1:5" ht="15">
      <c r="A147" s="3"/>
      <c r="B147" s="3"/>
      <c r="C147" s="3"/>
      <c r="D147" s="3"/>
      <c r="E147" s="3"/>
    </row>
    <row r="148" spans="1:5" ht="15">
      <c r="A148" s="3"/>
      <c r="B148" s="3"/>
      <c r="C148" s="3"/>
      <c r="D148" s="3"/>
      <c r="E148" s="3"/>
    </row>
    <row r="149" spans="1:5" ht="15">
      <c r="A149" s="3"/>
      <c r="B149" s="3"/>
      <c r="C149" s="3"/>
      <c r="D149" s="3"/>
      <c r="E149" s="3"/>
    </row>
    <row r="150" spans="1:5" ht="15">
      <c r="A150" s="3"/>
      <c r="B150" s="3"/>
      <c r="C150" s="3"/>
      <c r="D150" s="3"/>
      <c r="E150" s="3"/>
    </row>
    <row r="151" spans="1:5" ht="15">
      <c r="A151" s="3"/>
      <c r="B151" s="3"/>
      <c r="C151" s="3"/>
      <c r="D151" s="3"/>
      <c r="E151" s="3"/>
    </row>
    <row r="152" spans="1:5" ht="15">
      <c r="A152" s="3"/>
      <c r="B152" s="3"/>
      <c r="C152" s="3"/>
      <c r="D152" s="3"/>
      <c r="E152" s="3"/>
    </row>
    <row r="153" spans="1:5" ht="15">
      <c r="A153" s="3"/>
      <c r="B153" s="3"/>
      <c r="C153" s="3"/>
      <c r="D153" s="3"/>
      <c r="E153" s="3"/>
    </row>
    <row r="154" spans="1:5" ht="15">
      <c r="A154" s="3"/>
      <c r="B154" s="3"/>
      <c r="C154" s="3"/>
      <c r="D154" s="3"/>
      <c r="E154" s="3"/>
    </row>
    <row r="155" spans="1:5" ht="15">
      <c r="A155" s="3"/>
      <c r="B155" s="3"/>
      <c r="C155" s="3"/>
      <c r="D155" s="3"/>
      <c r="E155" s="3"/>
    </row>
    <row r="156" spans="1:5" ht="15">
      <c r="A156" s="3"/>
      <c r="B156" s="3"/>
      <c r="C156" s="3"/>
      <c r="D156" s="3"/>
      <c r="E156" s="3"/>
    </row>
    <row r="157" spans="1:5" ht="15">
      <c r="A157" s="3"/>
      <c r="B157" s="3"/>
      <c r="C157" s="3"/>
      <c r="D157" s="3"/>
      <c r="E157" s="3"/>
    </row>
    <row r="158" spans="1:5" ht="15">
      <c r="A158" s="3"/>
      <c r="B158" s="3"/>
      <c r="C158" s="3"/>
      <c r="D158" s="3"/>
      <c r="E158" s="3"/>
    </row>
    <row r="159" spans="1:5" ht="15">
      <c r="A159" s="3"/>
      <c r="B159" s="3"/>
      <c r="C159" s="3"/>
      <c r="D159" s="3"/>
      <c r="E159" s="3"/>
    </row>
    <row r="160" spans="1:5" ht="15">
      <c r="A160" s="3"/>
      <c r="B160" s="3"/>
      <c r="C160" s="3"/>
      <c r="D160" s="3"/>
      <c r="E160" s="3"/>
    </row>
    <row r="161" spans="1:5" ht="15">
      <c r="A161" s="3"/>
      <c r="B161" s="3"/>
      <c r="C161" s="3"/>
      <c r="D161" s="3"/>
      <c r="E161" s="3"/>
    </row>
    <row r="162" spans="1:5" ht="15">
      <c r="A162" s="3"/>
      <c r="B162" s="3"/>
      <c r="C162" s="3"/>
      <c r="D162" s="3"/>
      <c r="E162" s="3"/>
    </row>
    <row r="163" spans="1:5" ht="15">
      <c r="A163" s="3"/>
      <c r="B163" s="3"/>
      <c r="C163" s="3"/>
      <c r="D163" s="3"/>
      <c r="E163" s="3"/>
    </row>
    <row r="164" spans="1:5" ht="15">
      <c r="A164" s="3"/>
      <c r="B164" s="3"/>
      <c r="C164" s="3"/>
      <c r="D164" s="3"/>
      <c r="E164" s="3"/>
    </row>
    <row r="165" spans="1:5" ht="15">
      <c r="A165" s="3"/>
      <c r="B165" s="3"/>
      <c r="C165" s="3"/>
      <c r="D165" s="3"/>
      <c r="E165" s="3"/>
    </row>
    <row r="166" spans="1:5" ht="15">
      <c r="A166" s="3"/>
      <c r="B166" s="3"/>
      <c r="C166" s="3"/>
      <c r="D166" s="3"/>
      <c r="E166" s="3"/>
    </row>
    <row r="167" spans="1:5" ht="15">
      <c r="A167" s="3"/>
      <c r="B167" s="3"/>
      <c r="C167" s="3"/>
      <c r="D167" s="3"/>
      <c r="E167" s="3"/>
    </row>
    <row r="168" spans="1:5" ht="15">
      <c r="A168" s="3"/>
      <c r="B168" s="3"/>
      <c r="C168" s="3"/>
      <c r="D168" s="3"/>
      <c r="E168" s="3"/>
    </row>
    <row r="169" spans="1:5" ht="15">
      <c r="A169" s="3"/>
      <c r="B169" s="3"/>
      <c r="C169" s="3"/>
      <c r="D169" s="3"/>
      <c r="E169" s="3"/>
    </row>
    <row r="170" spans="1:5" ht="15">
      <c r="A170" s="3"/>
      <c r="B170" s="3"/>
      <c r="C170" s="3"/>
      <c r="D170" s="3"/>
      <c r="E170" s="3"/>
    </row>
    <row r="171" spans="1:5" ht="15">
      <c r="A171" s="3"/>
      <c r="B171" s="3"/>
      <c r="C171" s="3"/>
      <c r="D171" s="3"/>
      <c r="E171" s="3"/>
    </row>
    <row r="172" spans="1:5" ht="15">
      <c r="A172" s="3"/>
      <c r="B172" s="3"/>
      <c r="C172" s="3"/>
      <c r="D172" s="3"/>
      <c r="E172" s="3"/>
    </row>
    <row r="173" spans="1:5" ht="15">
      <c r="A173" s="3"/>
      <c r="B173" s="3"/>
      <c r="C173" s="3"/>
      <c r="D173" s="3"/>
      <c r="E173" s="3"/>
    </row>
    <row r="174" spans="1:5" ht="15">
      <c r="A174" s="3"/>
      <c r="B174" s="3"/>
      <c r="C174" s="3"/>
      <c r="D174" s="3"/>
      <c r="E174" s="3"/>
    </row>
    <row r="175" spans="1:5" ht="15">
      <c r="A175" s="3"/>
      <c r="B175" s="3"/>
      <c r="C175" s="3"/>
      <c r="D175" s="3"/>
      <c r="E175" s="3"/>
    </row>
    <row r="176" spans="1:5" ht="15">
      <c r="A176" s="3"/>
      <c r="B176" s="3"/>
      <c r="C176" s="3"/>
      <c r="D176" s="3"/>
      <c r="E176" s="3"/>
    </row>
    <row r="177" spans="1:5" ht="15">
      <c r="A177" s="3"/>
      <c r="B177" s="3"/>
      <c r="C177" s="3"/>
      <c r="D177" s="3"/>
      <c r="E177" s="3"/>
    </row>
    <row r="178" spans="1:5" ht="15">
      <c r="A178" s="3"/>
      <c r="B178" s="3"/>
      <c r="C178" s="3"/>
      <c r="D178" s="3"/>
      <c r="E178" s="3"/>
    </row>
    <row r="179" spans="1:5" ht="15">
      <c r="A179" s="3"/>
      <c r="B179" s="3"/>
      <c r="C179" s="3"/>
      <c r="D179" s="3"/>
      <c r="E179" s="3"/>
    </row>
    <row r="180" spans="1:5" ht="15">
      <c r="A180" s="3"/>
      <c r="B180" s="3"/>
      <c r="C180" s="3"/>
      <c r="D180" s="3"/>
      <c r="E180" s="3"/>
    </row>
    <row r="181" spans="1:5" ht="15">
      <c r="A181" s="3"/>
      <c r="B181" s="3"/>
      <c r="C181" s="3"/>
      <c r="D181" s="3"/>
      <c r="E181" s="3"/>
    </row>
    <row r="182" spans="1:5" ht="15">
      <c r="A182" s="3"/>
      <c r="B182" s="3"/>
      <c r="C182" s="3"/>
      <c r="D182" s="3"/>
      <c r="E182" s="3"/>
    </row>
    <row r="183" spans="1:5" ht="15">
      <c r="A183" s="3"/>
      <c r="B183" s="3"/>
      <c r="C183" s="3"/>
      <c r="D183" s="3"/>
      <c r="E183" s="3"/>
    </row>
    <row r="184" spans="1:5" ht="15">
      <c r="A184" s="3"/>
      <c r="B184" s="3"/>
      <c r="C184" s="3"/>
      <c r="D184" s="3"/>
      <c r="E184" s="3"/>
    </row>
    <row r="185" spans="1:5" ht="15">
      <c r="A185" s="3"/>
      <c r="B185" s="3"/>
      <c r="C185" s="3"/>
      <c r="D185" s="3"/>
      <c r="E185" s="3"/>
    </row>
    <row r="186" spans="1:5" ht="15">
      <c r="A186" s="3"/>
      <c r="B186" s="3"/>
      <c r="C186" s="3"/>
      <c r="D186" s="3"/>
      <c r="E186" s="3"/>
    </row>
    <row r="187" spans="1:5" ht="15">
      <c r="A187" s="3"/>
      <c r="B187" s="3"/>
      <c r="C187" s="3"/>
      <c r="D187" s="3"/>
      <c r="E187" s="3"/>
    </row>
    <row r="188" spans="1:5" ht="15">
      <c r="A188" s="3"/>
      <c r="B188" s="3"/>
      <c r="C188" s="3"/>
      <c r="D188" s="3"/>
      <c r="E188" s="3"/>
    </row>
    <row r="189" spans="1:5" ht="15">
      <c r="A189" s="3"/>
      <c r="B189" s="3"/>
      <c r="C189" s="3"/>
      <c r="D189" s="3"/>
      <c r="E189" s="3"/>
    </row>
    <row r="190" spans="1:5" ht="15">
      <c r="A190" s="3"/>
      <c r="B190" s="3"/>
      <c r="C190" s="3"/>
      <c r="D190" s="3"/>
      <c r="E190" s="3"/>
    </row>
    <row r="191" spans="1:5" ht="15">
      <c r="A191" s="3"/>
      <c r="B191" s="3"/>
      <c r="C191" s="3"/>
      <c r="D191" s="3"/>
      <c r="E191" s="3"/>
    </row>
    <row r="192" spans="1:5" ht="15">
      <c r="A192" s="3"/>
      <c r="B192" s="3"/>
      <c r="C192" s="3"/>
      <c r="D192" s="3"/>
      <c r="E192" s="3"/>
    </row>
    <row r="193" spans="1:5" ht="15">
      <c r="A193" s="3"/>
      <c r="B193" s="3"/>
      <c r="C193" s="3"/>
      <c r="D193" s="3"/>
      <c r="E193" s="3"/>
    </row>
    <row r="194" spans="1:5" ht="15">
      <c r="A194" s="3"/>
      <c r="B194" s="3"/>
      <c r="C194" s="3"/>
      <c r="D194" s="3"/>
      <c r="E194" s="3"/>
    </row>
    <row r="195" spans="1:5" ht="15">
      <c r="A195" s="3"/>
      <c r="B195" s="3"/>
      <c r="C195" s="3"/>
      <c r="D195" s="3"/>
      <c r="E195" s="3"/>
    </row>
    <row r="196" spans="1:5" ht="15">
      <c r="A196" s="3"/>
      <c r="B196" s="3"/>
      <c r="C196" s="3"/>
      <c r="D196" s="3"/>
      <c r="E196" s="3"/>
    </row>
    <row r="197" spans="1:5" ht="15">
      <c r="A197" s="3"/>
      <c r="B197" s="3"/>
      <c r="C197" s="3"/>
      <c r="D197" s="3"/>
      <c r="E197" s="3"/>
    </row>
    <row r="198" spans="1:5" ht="15">
      <c r="A198" s="3"/>
      <c r="B198" s="3"/>
      <c r="C198" s="3"/>
      <c r="D198" s="3"/>
      <c r="E198" s="3"/>
    </row>
    <row r="199" spans="1:5" ht="15">
      <c r="A199" s="3"/>
      <c r="B199" s="3"/>
      <c r="C199" s="3"/>
      <c r="D199" s="3"/>
      <c r="E199" s="3"/>
    </row>
    <row r="200" spans="1:5" ht="15">
      <c r="A200" s="3"/>
      <c r="B200" s="3"/>
      <c r="C200" s="3"/>
      <c r="D200" s="3"/>
      <c r="E200" s="3"/>
    </row>
    <row r="201" spans="1:5" ht="15">
      <c r="A201" s="3"/>
      <c r="B201" s="3"/>
      <c r="C201" s="3"/>
      <c r="D201" s="3"/>
      <c r="E201" s="3"/>
    </row>
    <row r="202" spans="1:5" ht="15">
      <c r="A202" s="3"/>
      <c r="B202" s="3"/>
      <c r="C202" s="3"/>
      <c r="D202" s="3"/>
      <c r="E202" s="3"/>
    </row>
    <row r="203" spans="1:5" ht="15">
      <c r="A203" s="3"/>
      <c r="B203" s="3"/>
      <c r="C203" s="3"/>
      <c r="D203" s="3"/>
      <c r="E203" s="3"/>
    </row>
    <row r="204" spans="1:5" ht="15">
      <c r="A204" s="3"/>
      <c r="B204" s="3"/>
      <c r="C204" s="3"/>
      <c r="D204" s="3"/>
      <c r="E204" s="3"/>
    </row>
    <row r="205" spans="1:5" ht="15">
      <c r="A205" s="3"/>
      <c r="B205" s="3"/>
      <c r="C205" s="3"/>
      <c r="D205" s="3"/>
      <c r="E205" s="3"/>
    </row>
    <row r="206" spans="1:5" ht="15">
      <c r="A206" s="3"/>
      <c r="B206" s="3"/>
      <c r="C206" s="3"/>
      <c r="D206" s="3"/>
      <c r="E206" s="3"/>
    </row>
    <row r="207" spans="1:5" ht="15">
      <c r="A207" s="3"/>
      <c r="B207" s="3"/>
      <c r="C207" s="3"/>
      <c r="D207" s="3"/>
      <c r="E207" s="3"/>
    </row>
    <row r="208" spans="1:5" ht="15">
      <c r="A208" s="3"/>
      <c r="B208" s="3"/>
      <c r="C208" s="3"/>
      <c r="D208" s="3"/>
      <c r="E208" s="3"/>
    </row>
    <row r="209" spans="1:5" ht="15">
      <c r="A209" s="3"/>
      <c r="B209" s="3"/>
      <c r="C209" s="3"/>
      <c r="D209" s="3"/>
      <c r="E209" s="3"/>
    </row>
    <row r="210" spans="1:5" ht="15">
      <c r="A210" s="3"/>
      <c r="B210" s="3"/>
      <c r="C210" s="3"/>
      <c r="D210" s="3"/>
      <c r="E210" s="3"/>
    </row>
    <row r="211" spans="1:5" ht="15">
      <c r="A211" s="3"/>
      <c r="B211" s="3"/>
      <c r="C211" s="3"/>
      <c r="D211" s="3"/>
      <c r="E211" s="3"/>
    </row>
    <row r="212" spans="1:5" ht="15">
      <c r="A212" s="3"/>
      <c r="B212" s="3"/>
      <c r="C212" s="3"/>
      <c r="D212" s="3"/>
      <c r="E212" s="3"/>
    </row>
    <row r="213" spans="1:5" ht="15">
      <c r="A213" s="3"/>
      <c r="B213" s="3"/>
      <c r="C213" s="3"/>
      <c r="D213" s="3"/>
      <c r="E213" s="3"/>
    </row>
    <row r="214" spans="1:5" ht="15">
      <c r="A214" s="3"/>
      <c r="B214" s="3"/>
      <c r="C214" s="3"/>
      <c r="D214" s="3"/>
      <c r="E214" s="3"/>
    </row>
    <row r="215" spans="1:5" ht="15">
      <c r="A215" s="3"/>
      <c r="B215" s="3"/>
      <c r="C215" s="3"/>
      <c r="D215" s="3"/>
      <c r="E215" s="3"/>
    </row>
    <row r="216" spans="1:5" ht="15">
      <c r="A216" s="3"/>
      <c r="B216" s="3"/>
      <c r="C216" s="3"/>
      <c r="D216" s="3"/>
      <c r="E216" s="3"/>
    </row>
    <row r="217" spans="1:5" ht="15">
      <c r="A217" s="3"/>
      <c r="B217" s="3"/>
      <c r="C217" s="3"/>
      <c r="D217" s="3"/>
      <c r="E217" s="3"/>
    </row>
    <row r="218" spans="1:5" ht="15">
      <c r="A218" s="3"/>
      <c r="B218" s="3"/>
      <c r="C218" s="3"/>
      <c r="D218" s="3"/>
      <c r="E218" s="3"/>
    </row>
    <row r="219" spans="1:5" ht="15">
      <c r="A219" s="3"/>
      <c r="B219" s="3"/>
      <c r="C219" s="3"/>
      <c r="D219" s="3"/>
      <c r="E219" s="3"/>
    </row>
    <row r="220" spans="1:5" ht="15">
      <c r="A220" s="3"/>
      <c r="B220" s="3"/>
      <c r="C220" s="3"/>
      <c r="D220" s="3"/>
      <c r="E220" s="3"/>
    </row>
    <row r="221" spans="1:5" ht="15">
      <c r="A221" s="3"/>
      <c r="B221" s="3"/>
      <c r="C221" s="3"/>
      <c r="D221" s="3"/>
      <c r="E221" s="3"/>
    </row>
    <row r="222" spans="1:5" ht="15">
      <c r="A222" s="3"/>
      <c r="B222" s="3"/>
      <c r="C222" s="3"/>
      <c r="D222" s="3"/>
      <c r="E222" s="3"/>
    </row>
    <row r="223" spans="1:5" ht="15">
      <c r="A223" s="3"/>
      <c r="B223" s="3"/>
      <c r="C223" s="3"/>
      <c r="D223" s="3"/>
      <c r="E223" s="3"/>
    </row>
    <row r="224" spans="1:5" ht="15">
      <c r="A224" s="3"/>
      <c r="B224" s="3"/>
      <c r="C224" s="3"/>
      <c r="D224" s="3"/>
      <c r="E224" s="3"/>
    </row>
    <row r="225" spans="1:5" ht="15">
      <c r="A225" s="3"/>
      <c r="B225" s="3"/>
      <c r="C225" s="3"/>
      <c r="D225" s="3"/>
      <c r="E225" s="3"/>
    </row>
    <row r="226" spans="1:5" ht="15">
      <c r="A226" s="3"/>
      <c r="B226" s="3"/>
      <c r="C226" s="3"/>
      <c r="D226" s="3"/>
      <c r="E226" s="3"/>
    </row>
    <row r="227" spans="1:5" ht="15">
      <c r="A227" s="3"/>
      <c r="B227" s="3"/>
      <c r="C227" s="3"/>
      <c r="D227" s="3"/>
      <c r="E227" s="3"/>
    </row>
    <row r="228" spans="1:5" ht="15">
      <c r="A228" s="3"/>
      <c r="B228" s="3"/>
      <c r="C228" s="3"/>
      <c r="D228" s="3"/>
      <c r="E228" s="3"/>
    </row>
    <row r="229" spans="1:5" ht="15">
      <c r="A229" s="3"/>
      <c r="B229" s="3"/>
      <c r="C229" s="3"/>
      <c r="D229" s="3"/>
      <c r="E229" s="3"/>
    </row>
    <row r="230" spans="1:5" ht="15">
      <c r="A230" s="3"/>
      <c r="B230" s="3"/>
      <c r="C230" s="3"/>
      <c r="D230" s="3"/>
      <c r="E230" s="3"/>
    </row>
    <row r="231" spans="1:5" ht="15">
      <c r="A231" s="3"/>
      <c r="B231" s="3"/>
      <c r="C231" s="3"/>
      <c r="D231" s="3"/>
      <c r="E231" s="3"/>
    </row>
    <row r="232" spans="1:5" ht="15">
      <c r="A232" s="3"/>
      <c r="B232" s="3"/>
      <c r="C232" s="3"/>
      <c r="D232" s="3"/>
      <c r="E232" s="3"/>
    </row>
    <row r="233" spans="1:5" ht="15">
      <c r="A233" s="3"/>
      <c r="B233" s="3"/>
      <c r="C233" s="3"/>
      <c r="D233" s="3"/>
      <c r="E233" s="3"/>
    </row>
    <row r="234" spans="1:5" ht="15">
      <c r="A234" s="3"/>
      <c r="B234" s="3"/>
      <c r="C234" s="3"/>
      <c r="D234" s="3"/>
      <c r="E234" s="3"/>
    </row>
    <row r="235" spans="1:5" ht="15">
      <c r="A235" s="3"/>
      <c r="B235" s="3"/>
      <c r="C235" s="3"/>
      <c r="D235" s="3"/>
      <c r="E235" s="3"/>
    </row>
    <row r="236" spans="1:5" ht="15">
      <c r="A236" s="3"/>
      <c r="B236" s="3"/>
      <c r="C236" s="3"/>
      <c r="D236" s="3"/>
      <c r="E236" s="3"/>
    </row>
    <row r="237" spans="1:5" ht="15">
      <c r="A237" s="3"/>
      <c r="B237" s="3"/>
      <c r="C237" s="3"/>
      <c r="D237" s="3"/>
      <c r="E237" s="3"/>
    </row>
    <row r="238" spans="1:5" ht="15">
      <c r="A238" s="3"/>
      <c r="B238" s="3"/>
      <c r="C238" s="3"/>
      <c r="D238" s="3"/>
      <c r="E238" s="3"/>
    </row>
    <row r="239" spans="1:5" ht="15">
      <c r="A239" s="3"/>
      <c r="B239" s="3"/>
      <c r="C239" s="3"/>
      <c r="D239" s="3"/>
      <c r="E239" s="3"/>
    </row>
    <row r="240" spans="1:5" ht="15">
      <c r="A240" s="3"/>
      <c r="B240" s="3"/>
      <c r="C240" s="3"/>
      <c r="D240" s="3"/>
      <c r="E240" s="3"/>
    </row>
    <row r="241" spans="1:5" ht="15">
      <c r="A241" s="3"/>
      <c r="B241" s="3"/>
      <c r="C241" s="3"/>
      <c r="D241" s="3"/>
      <c r="E241" s="3"/>
    </row>
    <row r="242" spans="1:5" ht="15">
      <c r="A242" s="3"/>
      <c r="B242" s="3"/>
      <c r="C242" s="3"/>
      <c r="D242" s="3"/>
      <c r="E242" s="3"/>
    </row>
    <row r="243" spans="1:5" ht="15">
      <c r="A243" s="3"/>
      <c r="B243" s="3"/>
      <c r="C243" s="3"/>
      <c r="D243" s="3"/>
      <c r="E243" s="3"/>
    </row>
    <row r="244" spans="1:5" ht="15">
      <c r="A244" s="3"/>
      <c r="B244" s="3"/>
      <c r="C244" s="3"/>
      <c r="D244" s="3"/>
      <c r="E244" s="3"/>
    </row>
    <row r="245" spans="1:5" ht="15">
      <c r="A245" s="3"/>
      <c r="B245" s="3"/>
      <c r="C245" s="3"/>
      <c r="D245" s="3"/>
      <c r="E245" s="3"/>
    </row>
    <row r="246" spans="1:5" ht="15">
      <c r="A246" s="3"/>
      <c r="B246" s="3"/>
      <c r="C246" s="3"/>
      <c r="D246" s="3"/>
      <c r="E246" s="3"/>
    </row>
    <row r="247" spans="1:5" ht="15">
      <c r="A247" s="3"/>
      <c r="B247" s="3"/>
      <c r="C247" s="3"/>
      <c r="D247" s="3"/>
      <c r="E247" s="3"/>
    </row>
    <row r="248" spans="1:5" ht="15">
      <c r="A248" s="3"/>
      <c r="B248" s="3"/>
      <c r="C248" s="3"/>
      <c r="D248" s="3"/>
      <c r="E248" s="3"/>
    </row>
    <row r="249" spans="1:5" ht="15">
      <c r="A249" s="3"/>
      <c r="B249" s="3"/>
      <c r="C249" s="3"/>
      <c r="D249" s="3"/>
      <c r="E249" s="3"/>
    </row>
    <row r="250" spans="1:5" ht="15">
      <c r="A250" s="3"/>
      <c r="B250" s="3"/>
      <c r="C250" s="3"/>
      <c r="D250" s="3"/>
      <c r="E250" s="3"/>
    </row>
    <row r="251" spans="1:5" ht="15">
      <c r="A251" s="3"/>
      <c r="B251" s="3"/>
      <c r="C251" s="3"/>
      <c r="D251" s="3"/>
      <c r="E251" s="3"/>
    </row>
    <row r="252" spans="1:5" ht="15">
      <c r="A252" s="3"/>
      <c r="B252" s="3"/>
      <c r="C252" s="3"/>
      <c r="D252" s="3"/>
      <c r="E252" s="3"/>
    </row>
    <row r="253" spans="1:5" ht="15">
      <c r="A253" s="3"/>
      <c r="B253" s="3"/>
      <c r="C253" s="3"/>
      <c r="D253" s="3"/>
      <c r="E253" s="3"/>
    </row>
    <row r="254" spans="1:5" ht="15">
      <c r="A254" s="3"/>
      <c r="B254" s="3"/>
      <c r="C254" s="3"/>
      <c r="D254" s="3"/>
      <c r="E254" s="3"/>
    </row>
    <row r="255" spans="1:5" ht="15">
      <c r="A255" s="3"/>
      <c r="B255" s="3"/>
      <c r="C255" s="3"/>
      <c r="D255" s="3"/>
      <c r="E255" s="3"/>
    </row>
    <row r="256" spans="1:5" ht="15">
      <c r="A256" s="3"/>
      <c r="B256" s="3"/>
      <c r="C256" s="3"/>
      <c r="D256" s="3"/>
      <c r="E256" s="3"/>
    </row>
    <row r="257" spans="1:5" ht="15">
      <c r="A257" s="3"/>
      <c r="B257" s="3"/>
      <c r="C257" s="3"/>
      <c r="D257" s="3"/>
      <c r="E257" s="3"/>
    </row>
    <row r="258" spans="1:5" ht="15">
      <c r="A258" s="3"/>
      <c r="B258" s="3"/>
      <c r="C258" s="3"/>
      <c r="D258" s="3"/>
      <c r="E258" s="3"/>
    </row>
    <row r="259" spans="1:5" ht="15">
      <c r="A259" s="3"/>
      <c r="B259" s="3"/>
      <c r="C259" s="3"/>
      <c r="D259" s="3"/>
      <c r="E259" s="3"/>
    </row>
    <row r="260" spans="1:5" ht="15">
      <c r="A260" s="3"/>
      <c r="B260" s="3"/>
      <c r="C260" s="3"/>
      <c r="D260" s="3"/>
      <c r="E260" s="3"/>
    </row>
    <row r="261" spans="1:5" ht="15">
      <c r="A261" s="3"/>
      <c r="B261" s="3"/>
      <c r="C261" s="3"/>
      <c r="D261" s="3"/>
      <c r="E261" s="3"/>
    </row>
    <row r="262" spans="1:5" ht="15">
      <c r="A262" s="3"/>
      <c r="B262" s="3"/>
      <c r="C262" s="3"/>
      <c r="D262" s="3"/>
      <c r="E262" s="3"/>
    </row>
    <row r="263" spans="1:5" ht="15">
      <c r="A263" s="3"/>
      <c r="B263" s="3"/>
      <c r="C263" s="3"/>
      <c r="D263" s="3"/>
      <c r="E263" s="3"/>
    </row>
    <row r="264" spans="1:5" ht="15">
      <c r="A264" s="3"/>
      <c r="B264" s="3"/>
      <c r="C264" s="3"/>
      <c r="D264" s="3"/>
      <c r="E264" s="3"/>
    </row>
    <row r="265" spans="1:5" ht="15">
      <c r="A265" s="3"/>
      <c r="B265" s="3"/>
      <c r="C265" s="3"/>
      <c r="D265" s="3"/>
      <c r="E265" s="3"/>
    </row>
    <row r="266" spans="1:5" ht="15">
      <c r="A266" s="3"/>
      <c r="B266" s="3"/>
      <c r="C266" s="3"/>
      <c r="D266" s="3"/>
      <c r="E266" s="3"/>
    </row>
    <row r="267" spans="1:5" ht="15">
      <c r="A267" s="3"/>
      <c r="B267" s="3"/>
      <c r="C267" s="3"/>
      <c r="D267" s="3"/>
      <c r="E267" s="3"/>
    </row>
    <row r="268" spans="1:5" ht="15">
      <c r="A268" s="3"/>
      <c r="B268" s="3"/>
      <c r="C268" s="3"/>
      <c r="D268" s="3"/>
      <c r="E268" s="3"/>
    </row>
    <row r="269" spans="1:5" ht="15">
      <c r="A269" s="3"/>
      <c r="B269" s="3"/>
      <c r="C269" s="3"/>
      <c r="D269" s="3"/>
      <c r="E269" s="3"/>
    </row>
    <row r="270" spans="1:5" ht="15">
      <c r="A270" s="3"/>
      <c r="B270" s="3"/>
      <c r="C270" s="3"/>
      <c r="D270" s="3"/>
      <c r="E270" s="3"/>
    </row>
    <row r="271" spans="1:5" ht="15">
      <c r="A271" s="3"/>
      <c r="B271" s="3"/>
      <c r="C271" s="3"/>
      <c r="D271" s="3"/>
      <c r="E271" s="3"/>
    </row>
    <row r="272" spans="1:5" ht="15">
      <c r="A272" s="3"/>
      <c r="B272" s="3"/>
      <c r="C272" s="3"/>
      <c r="D272" s="3"/>
      <c r="E272" s="3"/>
    </row>
    <row r="273" spans="1:5" ht="15">
      <c r="A273" s="3"/>
      <c r="B273" s="3"/>
      <c r="C273" s="3"/>
      <c r="D273" s="3"/>
      <c r="E273" s="3"/>
    </row>
    <row r="274" spans="1:5" ht="15">
      <c r="A274" s="3"/>
      <c r="B274" s="3"/>
      <c r="C274" s="3"/>
      <c r="D274" s="3"/>
      <c r="E274" s="3"/>
    </row>
    <row r="275" spans="1:5" ht="15">
      <c r="A275" s="3"/>
      <c r="B275" s="3"/>
      <c r="C275" s="3"/>
      <c r="D275" s="3"/>
      <c r="E275" s="3"/>
    </row>
  </sheetData>
  <sheetProtection/>
  <mergeCells count="88">
    <mergeCell ref="B80:E80"/>
    <mergeCell ref="B97:E97"/>
    <mergeCell ref="B89:E89"/>
    <mergeCell ref="B88:D88"/>
    <mergeCell ref="B86:D86"/>
    <mergeCell ref="A86:A87"/>
    <mergeCell ref="B87:E87"/>
    <mergeCell ref="A68:A69"/>
    <mergeCell ref="B69:E69"/>
    <mergeCell ref="B78:E78"/>
    <mergeCell ref="B81:E81"/>
    <mergeCell ref="B68:D68"/>
    <mergeCell ref="B72:E72"/>
    <mergeCell ref="B70:D70"/>
    <mergeCell ref="B73:E73"/>
    <mergeCell ref="B71:E71"/>
    <mergeCell ref="A77:A78"/>
    <mergeCell ref="B77:D77"/>
    <mergeCell ref="A75:E75"/>
    <mergeCell ref="A83:E84"/>
    <mergeCell ref="B79:D79"/>
    <mergeCell ref="A59:A60"/>
    <mergeCell ref="B52:E52"/>
    <mergeCell ref="B53:E53"/>
    <mergeCell ref="B60:E60"/>
    <mergeCell ref="B59:D59"/>
    <mergeCell ref="A56:E57"/>
    <mergeCell ref="B54:E54"/>
    <mergeCell ref="B62:E62"/>
    <mergeCell ref="A66:E66"/>
    <mergeCell ref="B61:D61"/>
    <mergeCell ref="B64:E64"/>
    <mergeCell ref="B63:E63"/>
    <mergeCell ref="B30:E30"/>
    <mergeCell ref="B31:E31"/>
    <mergeCell ref="A34:E34"/>
    <mergeCell ref="B32:E32"/>
    <mergeCell ref="B40:E40"/>
    <mergeCell ref="B39:E39"/>
    <mergeCell ref="A36:A37"/>
    <mergeCell ref="B36:D36"/>
    <mergeCell ref="B37:E37"/>
    <mergeCell ref="B51:D51"/>
    <mergeCell ref="B41:E41"/>
    <mergeCell ref="B38:D38"/>
    <mergeCell ref="B42:E42"/>
    <mergeCell ref="B50:E50"/>
    <mergeCell ref="B49:D49"/>
    <mergeCell ref="B43:E43"/>
    <mergeCell ref="A46:E47"/>
    <mergeCell ref="B44:E44"/>
    <mergeCell ref="A49:A50"/>
    <mergeCell ref="B20:E20"/>
    <mergeCell ref="A22:E23"/>
    <mergeCell ref="B24:D24"/>
    <mergeCell ref="B29:E29"/>
    <mergeCell ref="B27:E27"/>
    <mergeCell ref="A26:A27"/>
    <mergeCell ref="B26:D26"/>
    <mergeCell ref="B28:D28"/>
    <mergeCell ref="A6:E6"/>
    <mergeCell ref="A7:E7"/>
    <mergeCell ref="A8:E8"/>
    <mergeCell ref="A14:A15"/>
    <mergeCell ref="B15:E15"/>
    <mergeCell ref="B19:E19"/>
    <mergeCell ref="B17:E17"/>
    <mergeCell ref="B18:E18"/>
    <mergeCell ref="G10:I10"/>
    <mergeCell ref="A10:E10"/>
    <mergeCell ref="I11:I14"/>
    <mergeCell ref="A12:E13"/>
    <mergeCell ref="H11:H14"/>
    <mergeCell ref="B16:D16"/>
    <mergeCell ref="B14:D14"/>
    <mergeCell ref="N11:N14"/>
    <mergeCell ref="O11:S11"/>
    <mergeCell ref="O10:S10"/>
    <mergeCell ref="O12:O14"/>
    <mergeCell ref="P12:P14"/>
    <mergeCell ref="Q12:Q14"/>
    <mergeCell ref="R12:R14"/>
    <mergeCell ref="S12:S14"/>
    <mergeCell ref="J10:N10"/>
    <mergeCell ref="J11:J14"/>
    <mergeCell ref="K11:K14"/>
    <mergeCell ref="L11:L14"/>
    <mergeCell ref="M11:M14"/>
  </mergeCells>
  <printOptions/>
  <pageMargins left="0.38" right="0.7" top="0.75" bottom="0.75" header="0.3" footer="0.3"/>
  <pageSetup horizontalDpi="600" verticalDpi="600" orientation="portrait" paperSize="9" scale="79" r:id="rId1"/>
  <colBreaks count="2" manualBreakCount="2">
    <brk id="10" max="98" man="1"/>
    <brk id="19" max="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H275"/>
  <sheetViews>
    <sheetView view="pageBreakPreview" zoomScale="115" zoomScaleSheetLayoutView="115" zoomScalePageLayoutView="0" workbookViewId="0" topLeftCell="A10">
      <pane xSplit="5" ySplit="5" topLeftCell="F51" activePane="bottomRight" state="frozen"/>
      <selection pane="topLeft" activeCell="A10" sqref="A10"/>
      <selection pane="topRight" activeCell="F10" sqref="F10"/>
      <selection pane="bottomLeft" activeCell="A15" sqref="A15"/>
      <selection pane="bottomRight" activeCell="AE93" sqref="AE93:AE94"/>
    </sheetView>
  </sheetViews>
  <sheetFormatPr defaultColWidth="9.140625" defaultRowHeight="15"/>
  <cols>
    <col min="1" max="1" width="4.00390625" style="1" customWidth="1"/>
    <col min="2" max="4" width="9.140625" style="1" customWidth="1"/>
    <col min="5" max="5" width="10.57421875" style="1" customWidth="1"/>
    <col min="6" max="6" width="11.7109375" style="1" hidden="1" customWidth="1"/>
    <col min="7" max="7" width="10.00390625" style="1" hidden="1" customWidth="1"/>
    <col min="8" max="8" width="12.421875" style="1" hidden="1" customWidth="1"/>
    <col min="9" max="9" width="9.8515625" style="1" hidden="1" customWidth="1"/>
    <col min="10" max="10" width="11.57421875" style="1" hidden="1" customWidth="1"/>
    <col min="11" max="11" width="11.28125" style="1" hidden="1" customWidth="1"/>
    <col min="12" max="12" width="12.7109375" style="1" hidden="1" customWidth="1"/>
    <col min="13" max="13" width="12.421875" style="1" customWidth="1"/>
    <col min="14" max="14" width="9.140625" style="73" customWidth="1"/>
    <col min="15" max="15" width="10.28125" style="73" customWidth="1"/>
    <col min="16" max="16" width="0.13671875" style="73" customWidth="1"/>
    <col min="17" max="17" width="12.28125" style="73" hidden="1" customWidth="1"/>
    <col min="18" max="18" width="11.57421875" style="73" hidden="1" customWidth="1"/>
    <col min="19" max="19" width="14.00390625" style="73" hidden="1" customWidth="1"/>
    <col min="20" max="20" width="12.28125" style="73" hidden="1" customWidth="1"/>
    <col min="21" max="21" width="15.00390625" style="73" hidden="1" customWidth="1"/>
    <col min="22" max="22" width="16.00390625" style="73" hidden="1" customWidth="1"/>
    <col min="23" max="23" width="12.421875" style="73" hidden="1" customWidth="1"/>
    <col min="24" max="24" width="13.421875" style="73" hidden="1" customWidth="1"/>
    <col min="25" max="25" width="11.00390625" style="73" customWidth="1"/>
    <col min="26" max="26" width="9.140625" style="107" customWidth="1"/>
    <col min="27" max="27" width="11.7109375" style="107" customWidth="1"/>
    <col min="28" max="28" width="11.28125" style="107" customWidth="1"/>
    <col min="31" max="31" width="10.57421875" style="0" customWidth="1"/>
  </cols>
  <sheetData>
    <row r="3" ht="15.75">
      <c r="D3" s="2" t="s">
        <v>0</v>
      </c>
    </row>
    <row r="4" ht="15.75">
      <c r="D4" s="2" t="s">
        <v>1</v>
      </c>
    </row>
    <row r="5" ht="15.75">
      <c r="D5" s="2" t="s">
        <v>2</v>
      </c>
    </row>
    <row r="6" spans="1:22" ht="43.5" customHeight="1">
      <c r="A6" s="160" t="s">
        <v>94</v>
      </c>
      <c r="B6" s="160"/>
      <c r="C6" s="160"/>
      <c r="D6" s="160"/>
      <c r="E6" s="160"/>
      <c r="F6" s="160"/>
      <c r="G6" s="160"/>
      <c r="H6" s="160"/>
      <c r="I6" s="160"/>
      <c r="J6" s="3"/>
      <c r="K6" s="3"/>
      <c r="L6" s="160" t="s">
        <v>134</v>
      </c>
      <c r="M6" s="163"/>
      <c r="N6" s="163"/>
      <c r="O6" s="163"/>
      <c r="P6" s="163"/>
      <c r="Q6" s="74"/>
      <c r="R6" s="200" t="s">
        <v>149</v>
      </c>
      <c r="S6" s="200"/>
      <c r="T6" s="200"/>
      <c r="U6" s="200"/>
      <c r="V6" s="200"/>
    </row>
    <row r="7" spans="1:22" ht="27.75" customHeight="1">
      <c r="A7" s="170" t="s">
        <v>95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60" t="s">
        <v>135</v>
      </c>
      <c r="M7" s="163"/>
      <c r="N7" s="163"/>
      <c r="O7" s="163"/>
      <c r="P7" s="163"/>
      <c r="Q7" s="74"/>
      <c r="R7" s="200"/>
      <c r="S7" s="200"/>
      <c r="T7" s="200"/>
      <c r="U7" s="200"/>
      <c r="V7" s="200"/>
    </row>
    <row r="8" spans="1:22" ht="14.25" customHeight="1">
      <c r="A8" s="160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83"/>
      <c r="R8" s="200"/>
      <c r="S8" s="200"/>
      <c r="T8" s="200"/>
      <c r="U8" s="200"/>
      <c r="V8" s="200"/>
    </row>
    <row r="9" spans="1:17" ht="15.75" customHeight="1">
      <c r="A9" s="3"/>
      <c r="B9" s="3"/>
      <c r="C9" s="3"/>
      <c r="D9" s="4"/>
      <c r="E9" s="3"/>
      <c r="F9" s="178" t="s">
        <v>42</v>
      </c>
      <c r="G9" s="178"/>
      <c r="H9" s="3"/>
      <c r="I9" s="3" t="s">
        <v>51</v>
      </c>
      <c r="J9" s="3"/>
      <c r="K9" s="3"/>
      <c r="L9" s="3"/>
      <c r="M9" s="3"/>
      <c r="N9" s="22"/>
      <c r="O9" s="22"/>
      <c r="P9" s="22"/>
      <c r="Q9" s="22"/>
    </row>
    <row r="10" spans="1:34" ht="64.5" customHeight="1">
      <c r="A10" s="3"/>
      <c r="B10" s="202" t="s">
        <v>176</v>
      </c>
      <c r="C10" s="203"/>
      <c r="D10" s="203"/>
      <c r="E10" s="203"/>
      <c r="F10" s="178"/>
      <c r="G10" s="178"/>
      <c r="H10" s="24" t="s">
        <v>100</v>
      </c>
      <c r="I10" s="5" t="s">
        <v>52</v>
      </c>
      <c r="J10" s="3" t="s">
        <v>53</v>
      </c>
      <c r="K10" s="3" t="s">
        <v>54</v>
      </c>
      <c r="L10" s="5" t="s">
        <v>42</v>
      </c>
      <c r="M10" s="160" t="s">
        <v>175</v>
      </c>
      <c r="N10" s="84" t="s">
        <v>52</v>
      </c>
      <c r="O10" s="22" t="s">
        <v>53</v>
      </c>
      <c r="P10" s="22" t="s">
        <v>54</v>
      </c>
      <c r="Q10" s="84" t="s">
        <v>148</v>
      </c>
      <c r="R10" s="74" t="s">
        <v>42</v>
      </c>
      <c r="S10" s="22" t="s">
        <v>132</v>
      </c>
      <c r="T10" s="84" t="s">
        <v>52</v>
      </c>
      <c r="U10" s="22" t="s">
        <v>53</v>
      </c>
      <c r="V10" s="22" t="s">
        <v>54</v>
      </c>
      <c r="W10" s="84"/>
      <c r="X10" s="84"/>
      <c r="Y10" s="84"/>
      <c r="Z10" s="108" t="s">
        <v>52</v>
      </c>
      <c r="AA10" s="109" t="s">
        <v>53</v>
      </c>
      <c r="AB10" s="109" t="s">
        <v>54</v>
      </c>
      <c r="AC10" s="84" t="s">
        <v>52</v>
      </c>
      <c r="AD10" s="22" t="s">
        <v>53</v>
      </c>
      <c r="AE10" s="22" t="s">
        <v>54</v>
      </c>
      <c r="AF10" s="84"/>
      <c r="AG10" s="84"/>
      <c r="AH10" s="84"/>
    </row>
    <row r="11" spans="1:28" ht="15">
      <c r="A11" s="3"/>
      <c r="B11" s="3"/>
      <c r="C11" s="3"/>
      <c r="D11" s="6"/>
      <c r="E11" s="3"/>
      <c r="F11" s="3"/>
      <c r="G11" s="3"/>
      <c r="H11" s="3"/>
      <c r="I11" s="3"/>
      <c r="J11" s="3"/>
      <c r="K11" s="3"/>
      <c r="L11" s="3"/>
      <c r="M11" s="163"/>
      <c r="N11" s="22"/>
      <c r="O11" s="22"/>
      <c r="P11" s="22"/>
      <c r="Q11" s="22"/>
      <c r="W11" s="204"/>
      <c r="X11" s="205"/>
      <c r="Y11" s="205"/>
      <c r="Z11" s="110"/>
      <c r="AA11" s="110"/>
      <c r="AB11" s="110"/>
    </row>
    <row r="12" spans="1:28" ht="15">
      <c r="A12" s="171" t="s">
        <v>3</v>
      </c>
      <c r="B12" s="160"/>
      <c r="C12" s="160"/>
      <c r="D12" s="160"/>
      <c r="E12" s="160"/>
      <c r="F12" s="160"/>
      <c r="G12" s="160"/>
      <c r="H12" s="160"/>
      <c r="I12" s="3"/>
      <c r="J12" s="3"/>
      <c r="K12" s="3"/>
      <c r="L12" s="3"/>
      <c r="M12" s="163"/>
      <c r="N12" s="22"/>
      <c r="O12" s="22"/>
      <c r="P12" s="22"/>
      <c r="Q12" s="22"/>
      <c r="W12" s="74"/>
      <c r="X12" s="74"/>
      <c r="Y12" s="74"/>
      <c r="Z12" s="110"/>
      <c r="AA12" s="110"/>
      <c r="AB12" s="110"/>
    </row>
    <row r="13" spans="1:28" ht="6" customHeight="1">
      <c r="A13" s="160"/>
      <c r="B13" s="160"/>
      <c r="C13" s="160"/>
      <c r="D13" s="160"/>
      <c r="E13" s="160"/>
      <c r="F13" s="160"/>
      <c r="G13" s="160"/>
      <c r="H13" s="160"/>
      <c r="I13" s="3"/>
      <c r="J13" s="3"/>
      <c r="K13" s="3"/>
      <c r="L13" s="3"/>
      <c r="M13" s="163"/>
      <c r="N13" s="22"/>
      <c r="O13" s="22"/>
      <c r="P13" s="22"/>
      <c r="Q13" s="22"/>
      <c r="W13" s="74"/>
      <c r="X13" s="74"/>
      <c r="Y13" s="74"/>
      <c r="Z13" s="110"/>
      <c r="AA13" s="110"/>
      <c r="AB13" s="110"/>
    </row>
    <row r="14" spans="1:31" ht="13.5" customHeight="1">
      <c r="A14" s="8"/>
      <c r="B14" s="169" t="s">
        <v>4</v>
      </c>
      <c r="C14" s="170"/>
      <c r="D14" s="170"/>
      <c r="E14" s="3"/>
      <c r="F14" s="3"/>
      <c r="G14" s="3"/>
      <c r="H14" s="3"/>
      <c r="I14" s="3"/>
      <c r="J14" s="3"/>
      <c r="K14" s="3"/>
      <c r="L14" s="3"/>
      <c r="M14" s="163"/>
      <c r="N14" s="199" t="s">
        <v>172</v>
      </c>
      <c r="O14" s="200"/>
      <c r="P14" s="22"/>
      <c r="Q14" s="22"/>
      <c r="W14" s="74"/>
      <c r="X14" s="74"/>
      <c r="Y14" s="74"/>
      <c r="Z14" s="185" t="s">
        <v>240</v>
      </c>
      <c r="AA14" s="163"/>
      <c r="AB14" s="163"/>
      <c r="AC14" s="185" t="s">
        <v>238</v>
      </c>
      <c r="AD14" s="185"/>
      <c r="AE14" s="185"/>
    </row>
    <row r="15" spans="1:31" s="46" customFormat="1" ht="18" customHeight="1">
      <c r="A15" s="8">
        <v>1</v>
      </c>
      <c r="B15" s="195" t="s">
        <v>5</v>
      </c>
      <c r="C15" s="196"/>
      <c r="D15" s="196"/>
      <c r="E15" s="196"/>
      <c r="F15" s="28">
        <v>21700</v>
      </c>
      <c r="G15" s="40"/>
      <c r="H15" s="41">
        <f>F15+'вільний залишок'!N15</f>
        <v>21700</v>
      </c>
      <c r="I15" s="42" t="s">
        <v>120</v>
      </c>
      <c r="J15" s="28">
        <v>10000</v>
      </c>
      <c r="K15" s="28">
        <f>F15-J15</f>
        <v>11700</v>
      </c>
      <c r="L15" s="28">
        <v>30263</v>
      </c>
      <c r="M15" s="28"/>
      <c r="N15" s="85"/>
      <c r="O15" s="47"/>
      <c r="P15" s="47">
        <f>M15-O15</f>
        <v>0</v>
      </c>
      <c r="Q15" s="47"/>
      <c r="R15" s="86">
        <v>24114</v>
      </c>
      <c r="S15" s="87">
        <f>R15+P15+Q15</f>
        <v>24114</v>
      </c>
      <c r="T15" s="88" t="s">
        <v>161</v>
      </c>
      <c r="U15" s="89">
        <f>7902-1338+16148+1917</f>
        <v>24629</v>
      </c>
      <c r="V15" s="90">
        <f>S15-U15</f>
        <v>-515</v>
      </c>
      <c r="W15" s="89"/>
      <c r="X15" s="89"/>
      <c r="Y15" s="91">
        <f>M15-O15</f>
        <v>0</v>
      </c>
      <c r="Z15" s="111"/>
      <c r="AA15" s="112"/>
      <c r="AB15" s="112">
        <f>Y15-AA15</f>
        <v>0</v>
      </c>
      <c r="AE15" s="72">
        <f>AB15-AD15</f>
        <v>0</v>
      </c>
    </row>
    <row r="16" spans="1:25" ht="15">
      <c r="A16" s="8"/>
      <c r="B16" s="169" t="s">
        <v>6</v>
      </c>
      <c r="C16" s="170"/>
      <c r="D16" s="170"/>
      <c r="E16" s="3"/>
      <c r="F16" s="7"/>
      <c r="G16" s="3"/>
      <c r="H16" s="27"/>
      <c r="I16" s="5"/>
      <c r="J16" s="7"/>
      <c r="K16" s="7"/>
      <c r="L16" s="7"/>
      <c r="M16" s="36"/>
      <c r="N16" s="84"/>
      <c r="O16" s="21"/>
      <c r="P16" s="21"/>
      <c r="Q16" s="21"/>
      <c r="R16" s="92"/>
      <c r="S16" s="87"/>
      <c r="T16" s="74"/>
      <c r="V16" s="90"/>
      <c r="Y16" s="82"/>
    </row>
    <row r="17" spans="1:31" ht="15">
      <c r="A17" s="8">
        <v>2</v>
      </c>
      <c r="B17" s="159" t="s">
        <v>7</v>
      </c>
      <c r="C17" s="160"/>
      <c r="D17" s="160"/>
      <c r="E17" s="160"/>
      <c r="F17" s="7">
        <v>21700</v>
      </c>
      <c r="G17" s="3"/>
      <c r="H17" s="26">
        <f>F17+'вільний залишок'!N17</f>
        <v>21700</v>
      </c>
      <c r="I17" s="5" t="s">
        <v>108</v>
      </c>
      <c r="J17" s="7">
        <v>21700</v>
      </c>
      <c r="K17" s="7">
        <f>F17-J17</f>
        <v>0</v>
      </c>
      <c r="L17" s="7">
        <v>30263</v>
      </c>
      <c r="M17" s="36"/>
      <c r="N17" s="84"/>
      <c r="O17" s="21"/>
      <c r="P17" s="21">
        <f>M17-O17</f>
        <v>0</v>
      </c>
      <c r="Q17" s="21"/>
      <c r="R17" s="92">
        <v>24114</v>
      </c>
      <c r="S17" s="87">
        <f>R17+P17+Q17</f>
        <v>24114</v>
      </c>
      <c r="T17" s="74" t="s">
        <v>120</v>
      </c>
      <c r="U17" s="73">
        <v>24114</v>
      </c>
      <c r="V17" s="90">
        <f>S17-U17</f>
        <v>0</v>
      </c>
      <c r="Y17" s="91">
        <f>M17-O17</f>
        <v>0</v>
      </c>
      <c r="AA17" s="112"/>
      <c r="AB17" s="112">
        <f>Y17-AA17</f>
        <v>0</v>
      </c>
      <c r="AE17" s="72">
        <f>AB17-AD17</f>
        <v>0</v>
      </c>
    </row>
    <row r="18" spans="1:31" ht="15">
      <c r="A18" s="8">
        <v>3</v>
      </c>
      <c r="B18" s="159" t="s">
        <v>8</v>
      </c>
      <c r="C18" s="160"/>
      <c r="D18" s="160"/>
      <c r="E18" s="160"/>
      <c r="F18" s="7">
        <v>21700</v>
      </c>
      <c r="G18" s="3"/>
      <c r="H18" s="26">
        <f>F18+'вільний залишок'!N18</f>
        <v>21700</v>
      </c>
      <c r="I18" s="5" t="s">
        <v>108</v>
      </c>
      <c r="J18" s="7">
        <v>21700</v>
      </c>
      <c r="K18" s="7">
        <f>F18-J18</f>
        <v>0</v>
      </c>
      <c r="L18" s="7">
        <v>30263</v>
      </c>
      <c r="M18" s="36">
        <v>3738</v>
      </c>
      <c r="N18" s="84"/>
      <c r="O18" s="21"/>
      <c r="P18" s="21">
        <f>M18-O18</f>
        <v>3738</v>
      </c>
      <c r="Q18" s="21"/>
      <c r="R18" s="92">
        <v>24114</v>
      </c>
      <c r="S18" s="87">
        <f>R18+P18+Q18</f>
        <v>27852</v>
      </c>
      <c r="T18" s="74" t="s">
        <v>154</v>
      </c>
      <c r="U18" s="73">
        <f>12600+11514</f>
        <v>24114</v>
      </c>
      <c r="V18" s="90">
        <f>S18-U18</f>
        <v>3738</v>
      </c>
      <c r="Y18" s="91">
        <f>M18-O18</f>
        <v>3738</v>
      </c>
      <c r="AA18" s="112"/>
      <c r="AB18" s="112">
        <f>Y18-AA18</f>
        <v>3738</v>
      </c>
      <c r="AC18" t="s">
        <v>252</v>
      </c>
      <c r="AD18">
        <v>3738</v>
      </c>
      <c r="AE18" s="72">
        <f>AB18-AD18</f>
        <v>0</v>
      </c>
    </row>
    <row r="19" spans="1:31" ht="15">
      <c r="A19" s="8">
        <v>4</v>
      </c>
      <c r="B19" s="159" t="s">
        <v>9</v>
      </c>
      <c r="C19" s="160"/>
      <c r="D19" s="160"/>
      <c r="E19" s="160"/>
      <c r="F19" s="7">
        <v>21700</v>
      </c>
      <c r="G19" s="3"/>
      <c r="H19" s="26">
        <f>F19+'вільний залишок'!N19</f>
        <v>21700</v>
      </c>
      <c r="I19" s="5" t="s">
        <v>108</v>
      </c>
      <c r="J19" s="7">
        <v>21700</v>
      </c>
      <c r="K19" s="21">
        <f>F19-J19</f>
        <v>0</v>
      </c>
      <c r="L19" s="7">
        <v>30263</v>
      </c>
      <c r="M19" s="36"/>
      <c r="N19" s="84"/>
      <c r="O19" s="21"/>
      <c r="P19" s="21">
        <f>M19-O19</f>
        <v>0</v>
      </c>
      <c r="Q19" s="21"/>
      <c r="R19" s="92">
        <v>24114</v>
      </c>
      <c r="S19" s="87">
        <f>R19+P19+Q19</f>
        <v>24114</v>
      </c>
      <c r="T19" s="74" t="s">
        <v>157</v>
      </c>
      <c r="U19" s="73">
        <f>20114+4000</f>
        <v>24114</v>
      </c>
      <c r="V19" s="90">
        <f>S19-U19</f>
        <v>0</v>
      </c>
      <c r="Y19" s="91">
        <f>M19-O19</f>
        <v>0</v>
      </c>
      <c r="AA19" s="112"/>
      <c r="AB19" s="112">
        <f>Y19-AA19</f>
        <v>0</v>
      </c>
      <c r="AE19" s="72">
        <f>AB19-AD19</f>
        <v>0</v>
      </c>
    </row>
    <row r="20" spans="1:31" s="46" customFormat="1" ht="15">
      <c r="A20" s="45">
        <v>5</v>
      </c>
      <c r="B20" s="195" t="s">
        <v>44</v>
      </c>
      <c r="C20" s="196"/>
      <c r="D20" s="196"/>
      <c r="E20" s="196"/>
      <c r="F20" s="28">
        <v>21700</v>
      </c>
      <c r="G20" s="40"/>
      <c r="H20" s="41">
        <f>F20+'вільний залишок'!N20</f>
        <v>21700</v>
      </c>
      <c r="I20" s="42" t="s">
        <v>108</v>
      </c>
      <c r="J20" s="28">
        <v>21700</v>
      </c>
      <c r="K20" s="47">
        <f>F20-J20</f>
        <v>0</v>
      </c>
      <c r="L20" s="28">
        <v>30263</v>
      </c>
      <c r="M20" s="28"/>
      <c r="N20" s="85"/>
      <c r="O20" s="47"/>
      <c r="P20" s="47">
        <f>M20-O20</f>
        <v>0</v>
      </c>
      <c r="Q20" s="47"/>
      <c r="R20" s="86">
        <v>24114</v>
      </c>
      <c r="S20" s="87">
        <f>R20+P20+Q20</f>
        <v>24114</v>
      </c>
      <c r="T20" s="88" t="s">
        <v>155</v>
      </c>
      <c r="U20" s="89">
        <f>8968+14114</f>
        <v>23082</v>
      </c>
      <c r="V20" s="90">
        <f>S20-U20</f>
        <v>1032</v>
      </c>
      <c r="W20" s="89"/>
      <c r="X20" s="89"/>
      <c r="Y20" s="91">
        <f>M20-O20</f>
        <v>0</v>
      </c>
      <c r="Z20" s="111"/>
      <c r="AA20" s="112"/>
      <c r="AB20" s="112">
        <f>Y20-AA20</f>
        <v>0</v>
      </c>
      <c r="AE20" s="72">
        <f>AB20-AD20</f>
        <v>0</v>
      </c>
    </row>
    <row r="21" spans="1:31" ht="15">
      <c r="A21" s="3"/>
      <c r="B21" s="9" t="s">
        <v>43</v>
      </c>
      <c r="C21" s="9"/>
      <c r="D21" s="9"/>
      <c r="E21" s="9"/>
      <c r="F21" s="10">
        <f>F15+F17+F18+F19+F20</f>
        <v>108500</v>
      </c>
      <c r="G21" s="9"/>
      <c r="H21" s="26">
        <f>F21+'вільний залишок'!N21</f>
        <v>108500</v>
      </c>
      <c r="I21" s="20"/>
      <c r="J21" s="10">
        <f>J15+J17+J18+J19+J20</f>
        <v>96800</v>
      </c>
      <c r="K21" s="10">
        <f>F21-J21</f>
        <v>11700</v>
      </c>
      <c r="L21" s="10">
        <f>L15+L17+L18+L19+L20</f>
        <v>151315</v>
      </c>
      <c r="M21" s="34">
        <f>M15+M17+M18+M19+M20</f>
        <v>3738</v>
      </c>
      <c r="N21" s="84"/>
      <c r="O21" s="93">
        <f>O15+O17+O18+O19+O20</f>
        <v>0</v>
      </c>
      <c r="P21" s="94">
        <f>M21-O21</f>
        <v>3738</v>
      </c>
      <c r="Q21" s="94">
        <f>SUM(Q15:Q20)</f>
        <v>0</v>
      </c>
      <c r="R21" s="95">
        <f>R15+R17+R18+R19+R20</f>
        <v>120570</v>
      </c>
      <c r="S21" s="96">
        <f>R21+P21+Q21</f>
        <v>124308</v>
      </c>
      <c r="T21" s="74"/>
      <c r="U21" s="94">
        <f>U15+U17+U18+U19+U20</f>
        <v>120053</v>
      </c>
      <c r="V21" s="97">
        <f>S21-U21</f>
        <v>4255</v>
      </c>
      <c r="W21" s="98"/>
      <c r="X21" s="98"/>
      <c r="Y21" s="91">
        <f>M21-O21</f>
        <v>3738</v>
      </c>
      <c r="AA21" s="113">
        <f>AA15+AA17+AA18+AA19+AA20</f>
        <v>0</v>
      </c>
      <c r="AB21" s="112">
        <f>Y21-AA21</f>
        <v>3738</v>
      </c>
      <c r="AD21" s="113">
        <f>AD15+AD17+AD18+AD19+AD20</f>
        <v>3738</v>
      </c>
      <c r="AE21" s="72">
        <f>AB21-AD21</f>
        <v>0</v>
      </c>
    </row>
    <row r="22" spans="1:25" ht="15">
      <c r="A22" s="171" t="s">
        <v>10</v>
      </c>
      <c r="B22" s="160"/>
      <c r="C22" s="160"/>
      <c r="D22" s="160"/>
      <c r="E22" s="160"/>
      <c r="F22" s="160"/>
      <c r="G22" s="160"/>
      <c r="H22" s="160"/>
      <c r="I22" s="5"/>
      <c r="J22" s="7"/>
      <c r="K22" s="7"/>
      <c r="L22" s="7"/>
      <c r="M22" s="36"/>
      <c r="N22" s="84"/>
      <c r="O22" s="21"/>
      <c r="P22" s="21"/>
      <c r="Q22" s="21"/>
      <c r="R22" s="92"/>
      <c r="S22" s="87"/>
      <c r="T22" s="74"/>
      <c r="V22" s="90"/>
      <c r="Y22" s="82"/>
    </row>
    <row r="23" spans="1:25" ht="15">
      <c r="A23" s="160"/>
      <c r="B23" s="160"/>
      <c r="C23" s="160"/>
      <c r="D23" s="160"/>
      <c r="E23" s="160"/>
      <c r="F23" s="160"/>
      <c r="G23" s="160"/>
      <c r="H23" s="160"/>
      <c r="I23" s="5"/>
      <c r="J23" s="7"/>
      <c r="K23" s="7"/>
      <c r="L23" s="7"/>
      <c r="M23" s="36"/>
      <c r="N23" s="84"/>
      <c r="O23" s="21"/>
      <c r="P23" s="21"/>
      <c r="Q23" s="21"/>
      <c r="R23" s="92"/>
      <c r="S23" s="87"/>
      <c r="T23" s="74"/>
      <c r="V23" s="90"/>
      <c r="Y23" s="82"/>
    </row>
    <row r="24" spans="1:25" ht="0.75" customHeight="1">
      <c r="A24" s="11"/>
      <c r="B24" s="171"/>
      <c r="C24" s="170"/>
      <c r="D24" s="170"/>
      <c r="E24" s="3"/>
      <c r="F24" s="3"/>
      <c r="G24" s="3"/>
      <c r="H24" s="3"/>
      <c r="I24" s="5"/>
      <c r="J24" s="7"/>
      <c r="K24" s="7"/>
      <c r="L24" s="7"/>
      <c r="M24" s="36"/>
      <c r="N24" s="84"/>
      <c r="O24" s="21"/>
      <c r="P24" s="21"/>
      <c r="Q24" s="21"/>
      <c r="R24" s="92"/>
      <c r="S24" s="87"/>
      <c r="T24" s="74"/>
      <c r="V24" s="90"/>
      <c r="Y24" s="82"/>
    </row>
    <row r="25" spans="1:25" ht="15" hidden="1">
      <c r="A25" s="3"/>
      <c r="B25" s="3"/>
      <c r="C25" s="3"/>
      <c r="D25" s="3"/>
      <c r="E25" s="3"/>
      <c r="F25" s="3"/>
      <c r="G25" s="3"/>
      <c r="H25" s="3"/>
      <c r="I25" s="5"/>
      <c r="J25" s="7"/>
      <c r="K25" s="7"/>
      <c r="L25" s="7"/>
      <c r="M25" s="36"/>
      <c r="N25" s="84"/>
      <c r="O25" s="21"/>
      <c r="P25" s="21"/>
      <c r="Q25" s="21"/>
      <c r="R25" s="92"/>
      <c r="S25" s="87"/>
      <c r="T25" s="74"/>
      <c r="V25" s="90"/>
      <c r="Y25" s="82"/>
    </row>
    <row r="26" spans="1:25" ht="15">
      <c r="A26" s="158">
        <v>1</v>
      </c>
      <c r="B26" s="169" t="s">
        <v>4</v>
      </c>
      <c r="C26" s="170"/>
      <c r="D26" s="170"/>
      <c r="E26" s="3"/>
      <c r="F26" s="3"/>
      <c r="G26" s="3"/>
      <c r="H26" s="3"/>
      <c r="I26" s="5"/>
      <c r="J26" s="7"/>
      <c r="K26" s="7"/>
      <c r="L26" s="7"/>
      <c r="M26" s="36"/>
      <c r="N26" s="84"/>
      <c r="O26" s="21"/>
      <c r="P26" s="21"/>
      <c r="Q26" s="21"/>
      <c r="R26" s="92"/>
      <c r="S26" s="87"/>
      <c r="T26" s="74"/>
      <c r="V26" s="90"/>
      <c r="Y26" s="82"/>
    </row>
    <row r="27" spans="1:31" s="46" customFormat="1" ht="29.25" customHeight="1">
      <c r="A27" s="158"/>
      <c r="B27" s="197" t="s">
        <v>11</v>
      </c>
      <c r="C27" s="198"/>
      <c r="D27" s="198"/>
      <c r="E27" s="198"/>
      <c r="F27" s="28">
        <v>21700</v>
      </c>
      <c r="G27" s="40"/>
      <c r="H27" s="41">
        <f>F27+'вільний залишок'!N27</f>
        <v>21878</v>
      </c>
      <c r="I27" s="42" t="s">
        <v>116</v>
      </c>
      <c r="J27" s="28">
        <v>21000</v>
      </c>
      <c r="K27" s="28">
        <f>F27-J27</f>
        <v>700</v>
      </c>
      <c r="L27" s="28">
        <v>30263</v>
      </c>
      <c r="M27" s="28">
        <v>8672</v>
      </c>
      <c r="N27" s="85"/>
      <c r="O27" s="47"/>
      <c r="P27" s="47">
        <f>M27-O27</f>
        <v>8672</v>
      </c>
      <c r="Q27" s="47"/>
      <c r="R27" s="86">
        <v>24114</v>
      </c>
      <c r="S27" s="87">
        <f>R27+P27+Q27</f>
        <v>32786</v>
      </c>
      <c r="T27" s="88" t="s">
        <v>151</v>
      </c>
      <c r="U27" s="89">
        <f>11000+13660</f>
        <v>24660</v>
      </c>
      <c r="V27" s="90">
        <f>S27-U27</f>
        <v>8126</v>
      </c>
      <c r="W27" s="89"/>
      <c r="X27" s="89"/>
      <c r="Y27" s="91">
        <f>M27-O27</f>
        <v>8672</v>
      </c>
      <c r="Z27" s="111"/>
      <c r="AA27" s="112"/>
      <c r="AB27" s="112">
        <f>Y27-AA27</f>
        <v>8672</v>
      </c>
      <c r="AE27" s="144">
        <f>AB27-AD27</f>
        <v>8672</v>
      </c>
    </row>
    <row r="28" spans="1:25" ht="15">
      <c r="A28" s="8"/>
      <c r="B28" s="169" t="s">
        <v>6</v>
      </c>
      <c r="C28" s="170"/>
      <c r="D28" s="170"/>
      <c r="E28" s="3"/>
      <c r="F28" s="3"/>
      <c r="G28" s="3"/>
      <c r="H28" s="3"/>
      <c r="I28" s="5"/>
      <c r="J28" s="7"/>
      <c r="K28" s="7"/>
      <c r="L28" s="7"/>
      <c r="M28" s="36"/>
      <c r="N28" s="84"/>
      <c r="O28" s="21"/>
      <c r="P28" s="21"/>
      <c r="Q28" s="21"/>
      <c r="R28" s="86"/>
      <c r="S28" s="87"/>
      <c r="T28" s="74"/>
      <c r="V28" s="90"/>
      <c r="Y28" s="82"/>
    </row>
    <row r="29" spans="1:31" s="46" customFormat="1" ht="30" customHeight="1">
      <c r="A29" s="45">
        <v>2</v>
      </c>
      <c r="B29" s="195" t="s">
        <v>12</v>
      </c>
      <c r="C29" s="196"/>
      <c r="D29" s="196"/>
      <c r="E29" s="196"/>
      <c r="F29" s="28">
        <v>21700</v>
      </c>
      <c r="G29" s="40"/>
      <c r="H29" s="41">
        <f>F29+'вільний залишок'!N29</f>
        <v>21700</v>
      </c>
      <c r="I29" s="42" t="s">
        <v>125</v>
      </c>
      <c r="J29" s="28">
        <v>21700</v>
      </c>
      <c r="K29" s="28">
        <f>F29-J29</f>
        <v>0</v>
      </c>
      <c r="L29" s="48">
        <f>L23+L25+L26+L27+L28</f>
        <v>30263</v>
      </c>
      <c r="M29" s="28"/>
      <c r="N29" s="85"/>
      <c r="O29" s="47"/>
      <c r="P29" s="47">
        <f>M29-O29</f>
        <v>0</v>
      </c>
      <c r="Q29" s="47"/>
      <c r="R29" s="86">
        <v>24114</v>
      </c>
      <c r="S29" s="87">
        <f aca="true" t="shared" si="0" ref="S29:S36">R29+P29+Q29</f>
        <v>24114</v>
      </c>
      <c r="T29" s="88" t="s">
        <v>165</v>
      </c>
      <c r="U29" s="89">
        <v>24114</v>
      </c>
      <c r="V29" s="90">
        <f aca="true" t="shared" si="1" ref="V29:V36">S29-U29</f>
        <v>0</v>
      </c>
      <c r="W29" s="89"/>
      <c r="X29" s="89"/>
      <c r="Y29" s="91">
        <f>M29-O29</f>
        <v>0</v>
      </c>
      <c r="Z29" s="111"/>
      <c r="AA29" s="112"/>
      <c r="AB29" s="112">
        <f>Y29-AA29</f>
        <v>0</v>
      </c>
      <c r="AE29" s="72">
        <f>AB29-AD29</f>
        <v>0</v>
      </c>
    </row>
    <row r="30" spans="1:31" s="46" customFormat="1" ht="15">
      <c r="A30" s="45">
        <v>3</v>
      </c>
      <c r="B30" s="195" t="s">
        <v>13</v>
      </c>
      <c r="C30" s="196"/>
      <c r="D30" s="196"/>
      <c r="E30" s="196"/>
      <c r="F30" s="28">
        <v>21700</v>
      </c>
      <c r="G30" s="40"/>
      <c r="H30" s="41">
        <f>F30+'вільний залишок'!N30</f>
        <v>81878</v>
      </c>
      <c r="I30" s="42" t="s">
        <v>105</v>
      </c>
      <c r="J30" s="28">
        <v>13000</v>
      </c>
      <c r="K30" s="28">
        <f>F30-J30</f>
        <v>8700</v>
      </c>
      <c r="L30" s="28">
        <v>30263</v>
      </c>
      <c r="M30" s="28"/>
      <c r="N30" s="85"/>
      <c r="O30" s="47"/>
      <c r="P30" s="47">
        <f>M30-O30</f>
        <v>0</v>
      </c>
      <c r="Q30" s="47"/>
      <c r="R30" s="86">
        <v>24114</v>
      </c>
      <c r="S30" s="87">
        <f t="shared" si="0"/>
        <v>24114</v>
      </c>
      <c r="T30" s="88" t="s">
        <v>160</v>
      </c>
      <c r="U30" s="89">
        <f>10000+3955</f>
        <v>13955</v>
      </c>
      <c r="V30" s="90">
        <f t="shared" si="1"/>
        <v>10159</v>
      </c>
      <c r="W30" s="89"/>
      <c r="X30" s="89"/>
      <c r="Y30" s="91">
        <f>M30-O30</f>
        <v>0</v>
      </c>
      <c r="Z30" s="111"/>
      <c r="AA30" s="112"/>
      <c r="AB30" s="112">
        <f>Y30-AA30</f>
        <v>0</v>
      </c>
      <c r="AE30" s="72">
        <f>AB30-AD30</f>
        <v>0</v>
      </c>
    </row>
    <row r="31" spans="1:31" s="46" customFormat="1" ht="29.25" customHeight="1">
      <c r="A31" s="45">
        <v>4</v>
      </c>
      <c r="B31" s="197" t="s">
        <v>14</v>
      </c>
      <c r="C31" s="198"/>
      <c r="D31" s="198"/>
      <c r="E31" s="198"/>
      <c r="F31" s="28">
        <v>21700</v>
      </c>
      <c r="G31" s="40"/>
      <c r="H31" s="41">
        <f>F31+'вільний залишок'!N31</f>
        <v>21700</v>
      </c>
      <c r="I31" s="42"/>
      <c r="J31" s="28"/>
      <c r="K31" s="28">
        <f>F31-J31</f>
        <v>21700</v>
      </c>
      <c r="L31" s="28">
        <v>30263</v>
      </c>
      <c r="M31" s="28">
        <v>46000</v>
      </c>
      <c r="N31" s="85" t="s">
        <v>180</v>
      </c>
      <c r="O31" s="47">
        <f>4000+15000</f>
        <v>19000</v>
      </c>
      <c r="P31" s="47">
        <f>M31-O31</f>
        <v>27000</v>
      </c>
      <c r="Q31" s="47"/>
      <c r="R31" s="86">
        <v>24114</v>
      </c>
      <c r="S31" s="87">
        <f t="shared" si="0"/>
        <v>51114</v>
      </c>
      <c r="T31" s="88" t="s">
        <v>167</v>
      </c>
      <c r="U31" s="89">
        <f>10000+15000+46000</f>
        <v>71000</v>
      </c>
      <c r="V31" s="90">
        <f t="shared" si="1"/>
        <v>-19886</v>
      </c>
      <c r="W31" s="89"/>
      <c r="X31" s="89"/>
      <c r="Y31" s="91">
        <f>M31-O31</f>
        <v>27000</v>
      </c>
      <c r="Z31" s="111"/>
      <c r="AA31" s="112"/>
      <c r="AB31" s="112">
        <f>Y31-AA31</f>
        <v>27000</v>
      </c>
      <c r="AE31" s="144">
        <f>AB31-AD31</f>
        <v>27000</v>
      </c>
    </row>
    <row r="32" spans="1:31" s="46" customFormat="1" ht="29.25" customHeight="1">
      <c r="A32" s="45">
        <v>5</v>
      </c>
      <c r="B32" s="195" t="s">
        <v>45</v>
      </c>
      <c r="C32" s="196"/>
      <c r="D32" s="196"/>
      <c r="E32" s="196"/>
      <c r="F32" s="28">
        <v>21700</v>
      </c>
      <c r="G32" s="40"/>
      <c r="H32" s="41">
        <f>F32+'вільний залишок'!N32</f>
        <v>21878</v>
      </c>
      <c r="I32" s="42" t="s">
        <v>130</v>
      </c>
      <c r="J32" s="28">
        <v>21000</v>
      </c>
      <c r="K32" s="28">
        <f>F32-J32</f>
        <v>700</v>
      </c>
      <c r="L32" s="28">
        <v>30263</v>
      </c>
      <c r="M32" s="28"/>
      <c r="N32" s="85"/>
      <c r="O32" s="47"/>
      <c r="P32" s="47">
        <f>M32-O32</f>
        <v>0</v>
      </c>
      <c r="Q32" s="47"/>
      <c r="R32" s="86">
        <v>24114</v>
      </c>
      <c r="S32" s="87">
        <f t="shared" si="0"/>
        <v>24114</v>
      </c>
      <c r="T32" s="88" t="s">
        <v>159</v>
      </c>
      <c r="U32" s="89">
        <f>18814+1000+2000+1255+3000+3000</f>
        <v>29069</v>
      </c>
      <c r="V32" s="90">
        <f t="shared" si="1"/>
        <v>-4955</v>
      </c>
      <c r="W32" s="89"/>
      <c r="X32" s="89"/>
      <c r="Y32" s="91">
        <f>M32-O32</f>
        <v>0</v>
      </c>
      <c r="Z32" s="111"/>
      <c r="AA32" s="112"/>
      <c r="AB32" s="112">
        <f>Y32-AA32</f>
        <v>0</v>
      </c>
      <c r="AE32" s="72">
        <f>AB32-AD32</f>
        <v>0</v>
      </c>
    </row>
    <row r="33" spans="1:31" ht="15">
      <c r="A33" s="3"/>
      <c r="B33" s="9" t="s">
        <v>43</v>
      </c>
      <c r="C33" s="9"/>
      <c r="D33" s="9"/>
      <c r="E33" s="9"/>
      <c r="F33" s="10">
        <f>F27+F29+F30+F31+F32</f>
        <v>108500</v>
      </c>
      <c r="G33" s="9"/>
      <c r="H33" s="26">
        <f>F33+'вільний залишок'!N33</f>
        <v>169034</v>
      </c>
      <c r="I33" s="20"/>
      <c r="J33" s="10">
        <f>J27+J29+J30+J31+J32</f>
        <v>76700</v>
      </c>
      <c r="K33" s="10">
        <f>K27+K29+K30+K31+K32</f>
        <v>31800</v>
      </c>
      <c r="L33" s="10">
        <f>L27+L29+L30+L31+L32</f>
        <v>151315</v>
      </c>
      <c r="M33" s="34">
        <f>M27+M29+M30+M31+M32</f>
        <v>54672</v>
      </c>
      <c r="N33" s="84"/>
      <c r="O33" s="93">
        <f>O27+O29+O30+O31+O32</f>
        <v>19000</v>
      </c>
      <c r="P33" s="94">
        <f>M33-O33</f>
        <v>35672</v>
      </c>
      <c r="Q33" s="94">
        <f>SUM(Q27:Q32)</f>
        <v>0</v>
      </c>
      <c r="R33" s="95">
        <f>R27+R29+R30+R31+R32</f>
        <v>120570</v>
      </c>
      <c r="S33" s="96">
        <f t="shared" si="0"/>
        <v>156242</v>
      </c>
      <c r="T33" s="74"/>
      <c r="U33" s="94">
        <f>U27+U29+U30+U31+U32</f>
        <v>162798</v>
      </c>
      <c r="V33" s="97">
        <f t="shared" si="1"/>
        <v>-6556</v>
      </c>
      <c r="W33" s="98"/>
      <c r="X33" s="98"/>
      <c r="Y33" s="91">
        <f>M33-O33</f>
        <v>35672</v>
      </c>
      <c r="AA33" s="113">
        <f>AA27+AA29+AA30+AA31+AA32</f>
        <v>0</v>
      </c>
      <c r="AB33" s="112">
        <f>Y33-AA33</f>
        <v>35672</v>
      </c>
      <c r="AD33" s="113">
        <f>AD27+AD29+AD30+AD31+AD32</f>
        <v>0</v>
      </c>
      <c r="AE33" s="72">
        <f>AB33-AD33</f>
        <v>35672</v>
      </c>
    </row>
    <row r="34" spans="1:25" ht="15" customHeight="1">
      <c r="A34" s="176" t="s">
        <v>15</v>
      </c>
      <c r="B34" s="170"/>
      <c r="C34" s="170"/>
      <c r="D34" s="170"/>
      <c r="E34" s="170"/>
      <c r="F34" s="3"/>
      <c r="G34" s="3"/>
      <c r="H34" s="3"/>
      <c r="I34" s="5"/>
      <c r="J34" s="7"/>
      <c r="K34" s="7"/>
      <c r="L34" s="7"/>
      <c r="M34" s="36"/>
      <c r="N34" s="84"/>
      <c r="O34" s="21"/>
      <c r="P34" s="21"/>
      <c r="Q34" s="21"/>
      <c r="R34" s="92"/>
      <c r="S34" s="87">
        <f t="shared" si="0"/>
        <v>0</v>
      </c>
      <c r="T34" s="74"/>
      <c r="V34" s="90">
        <f t="shared" si="1"/>
        <v>0</v>
      </c>
      <c r="Y34" s="82"/>
    </row>
    <row r="35" spans="1:25" ht="15" hidden="1">
      <c r="A35" s="3"/>
      <c r="B35" s="3"/>
      <c r="C35" s="3"/>
      <c r="D35" s="3"/>
      <c r="E35" s="3"/>
      <c r="F35" s="3"/>
      <c r="G35" s="3"/>
      <c r="H35" s="3"/>
      <c r="I35" s="5"/>
      <c r="J35" s="7"/>
      <c r="K35" s="7"/>
      <c r="L35" s="7"/>
      <c r="M35" s="36"/>
      <c r="N35" s="84"/>
      <c r="O35" s="21"/>
      <c r="P35" s="21"/>
      <c r="Q35" s="21"/>
      <c r="R35" s="92"/>
      <c r="S35" s="87">
        <f t="shared" si="0"/>
        <v>0</v>
      </c>
      <c r="T35" s="74"/>
      <c r="V35" s="90">
        <f t="shared" si="1"/>
        <v>0</v>
      </c>
      <c r="Y35" s="82"/>
    </row>
    <row r="36" spans="1:25" ht="15">
      <c r="A36" s="158">
        <v>1</v>
      </c>
      <c r="B36" s="169" t="s">
        <v>4</v>
      </c>
      <c r="C36" s="170"/>
      <c r="D36" s="170"/>
      <c r="E36" s="3"/>
      <c r="F36" s="3"/>
      <c r="G36" s="3"/>
      <c r="H36" s="3"/>
      <c r="I36" s="5"/>
      <c r="J36" s="7"/>
      <c r="K36" s="7"/>
      <c r="L36" s="7"/>
      <c r="M36" s="36"/>
      <c r="N36" s="84"/>
      <c r="O36" s="21"/>
      <c r="P36" s="21"/>
      <c r="Q36" s="21"/>
      <c r="R36" s="92"/>
      <c r="S36" s="87">
        <f t="shared" si="0"/>
        <v>0</v>
      </c>
      <c r="T36" s="74"/>
      <c r="V36" s="90">
        <f t="shared" si="1"/>
        <v>0</v>
      </c>
      <c r="Y36" s="82"/>
    </row>
    <row r="37" spans="1:31" s="46" customFormat="1" ht="15">
      <c r="A37" s="158"/>
      <c r="B37" s="195" t="s">
        <v>16</v>
      </c>
      <c r="C37" s="196"/>
      <c r="D37" s="196"/>
      <c r="E37" s="196"/>
      <c r="F37" s="28">
        <v>21700</v>
      </c>
      <c r="G37" s="40"/>
      <c r="H37" s="41">
        <f>F37+'вільний залишок'!N37</f>
        <v>22178</v>
      </c>
      <c r="I37" s="42" t="s">
        <v>121</v>
      </c>
      <c r="J37" s="28">
        <f>20000+1700</f>
        <v>21700</v>
      </c>
      <c r="K37" s="28">
        <f>F37-J37</f>
        <v>0</v>
      </c>
      <c r="L37" s="28">
        <v>30263</v>
      </c>
      <c r="M37" s="28">
        <v>10000</v>
      </c>
      <c r="N37" s="85"/>
      <c r="O37" s="47"/>
      <c r="P37" s="47"/>
      <c r="Q37" s="47"/>
      <c r="R37" s="86"/>
      <c r="S37" s="87"/>
      <c r="T37" s="88"/>
      <c r="U37" s="89"/>
      <c r="V37" s="90"/>
      <c r="W37" s="89"/>
      <c r="X37" s="89"/>
      <c r="Y37" s="91">
        <f>M37-O37</f>
        <v>10000</v>
      </c>
      <c r="Z37" s="111" t="s">
        <v>223</v>
      </c>
      <c r="AA37" s="112">
        <f>7000+3000</f>
        <v>10000</v>
      </c>
      <c r="AB37" s="112">
        <f>Y37-AA37</f>
        <v>0</v>
      </c>
      <c r="AE37" s="72">
        <f>AB37-AD37</f>
        <v>0</v>
      </c>
    </row>
    <row r="38" spans="1:25" ht="15.75">
      <c r="A38" s="11"/>
      <c r="B38" s="169" t="s">
        <v>6</v>
      </c>
      <c r="C38" s="170"/>
      <c r="D38" s="170"/>
      <c r="E38" s="3"/>
      <c r="F38" s="3"/>
      <c r="G38" s="3"/>
      <c r="H38" s="27"/>
      <c r="I38" s="5"/>
      <c r="J38" s="7"/>
      <c r="K38" s="7"/>
      <c r="L38" s="7"/>
      <c r="M38" s="36"/>
      <c r="N38" s="84"/>
      <c r="O38" s="21"/>
      <c r="P38" s="21"/>
      <c r="Q38" s="21"/>
      <c r="R38" s="92"/>
      <c r="S38" s="87"/>
      <c r="T38" s="74"/>
      <c r="V38" s="90"/>
      <c r="Y38" s="82"/>
    </row>
    <row r="39" spans="1:31" s="46" customFormat="1" ht="15">
      <c r="A39" s="45">
        <v>2</v>
      </c>
      <c r="B39" s="195" t="s">
        <v>17</v>
      </c>
      <c r="C39" s="196"/>
      <c r="D39" s="196"/>
      <c r="E39" s="196"/>
      <c r="F39" s="28">
        <v>21700</v>
      </c>
      <c r="G39" s="40"/>
      <c r="H39" s="41">
        <f>F39+'вільний залишок'!N39</f>
        <v>21700</v>
      </c>
      <c r="I39" s="42" t="s">
        <v>106</v>
      </c>
      <c r="J39" s="28">
        <v>21000</v>
      </c>
      <c r="K39" s="28">
        <f aca="true" t="shared" si="2" ref="K39:K45">F39-J39</f>
        <v>700</v>
      </c>
      <c r="L39" s="28">
        <v>30263</v>
      </c>
      <c r="M39" s="28">
        <v>1050</v>
      </c>
      <c r="N39" s="85"/>
      <c r="O39" s="47"/>
      <c r="P39" s="47"/>
      <c r="Q39" s="47"/>
      <c r="R39" s="86"/>
      <c r="S39" s="87"/>
      <c r="T39" s="88"/>
      <c r="U39" s="89"/>
      <c r="V39" s="90"/>
      <c r="W39" s="89"/>
      <c r="X39" s="89"/>
      <c r="Y39" s="91">
        <f aca="true" t="shared" si="3" ref="Y39:Y44">M39-O39</f>
        <v>1050</v>
      </c>
      <c r="Z39" s="111" t="s">
        <v>203</v>
      </c>
      <c r="AA39" s="112">
        <v>1050</v>
      </c>
      <c r="AB39" s="112">
        <f aca="true" t="shared" si="4" ref="AB39:AB45">Y39-AA39</f>
        <v>0</v>
      </c>
      <c r="AE39" s="72">
        <f aca="true" t="shared" si="5" ref="AE39:AE45">AB39-AD39</f>
        <v>0</v>
      </c>
    </row>
    <row r="40" spans="1:31" s="46" customFormat="1" ht="27.75" customHeight="1">
      <c r="A40" s="45">
        <v>3</v>
      </c>
      <c r="B40" s="197" t="s">
        <v>18</v>
      </c>
      <c r="C40" s="198"/>
      <c r="D40" s="198"/>
      <c r="E40" s="198"/>
      <c r="F40" s="28">
        <v>21700</v>
      </c>
      <c r="G40" s="40"/>
      <c r="H40" s="41">
        <f>F40+'вільний залишок'!N40</f>
        <v>101878</v>
      </c>
      <c r="I40" s="42"/>
      <c r="J40" s="28"/>
      <c r="K40" s="28">
        <f t="shared" si="2"/>
        <v>21700</v>
      </c>
      <c r="L40" s="28">
        <v>30263</v>
      </c>
      <c r="M40" s="28">
        <v>1048</v>
      </c>
      <c r="N40" s="85"/>
      <c r="O40" s="47"/>
      <c r="P40" s="47"/>
      <c r="Q40" s="47"/>
      <c r="R40" s="86"/>
      <c r="S40" s="87"/>
      <c r="T40" s="88"/>
      <c r="U40" s="89"/>
      <c r="V40" s="90"/>
      <c r="W40" s="89"/>
      <c r="X40" s="89"/>
      <c r="Y40" s="91">
        <f t="shared" si="3"/>
        <v>1048</v>
      </c>
      <c r="Z40" s="111"/>
      <c r="AA40" s="112"/>
      <c r="AB40" s="112">
        <f t="shared" si="4"/>
        <v>1048</v>
      </c>
      <c r="AE40" s="144">
        <f t="shared" si="5"/>
        <v>1048</v>
      </c>
    </row>
    <row r="41" spans="1:31" s="46" customFormat="1" ht="27.75" customHeight="1">
      <c r="A41" s="45">
        <v>4</v>
      </c>
      <c r="B41" s="197" t="s">
        <v>58</v>
      </c>
      <c r="C41" s="198"/>
      <c r="D41" s="198"/>
      <c r="E41" s="198"/>
      <c r="F41" s="28">
        <v>21700</v>
      </c>
      <c r="G41" s="40"/>
      <c r="H41" s="41">
        <f>F41+'вільний залишок'!N41</f>
        <v>51878</v>
      </c>
      <c r="I41" s="42" t="s">
        <v>131</v>
      </c>
      <c r="J41" s="28">
        <v>4200</v>
      </c>
      <c r="K41" s="28">
        <f t="shared" si="2"/>
        <v>17500</v>
      </c>
      <c r="L41" s="28">
        <v>30263</v>
      </c>
      <c r="M41" s="28">
        <v>4200</v>
      </c>
      <c r="N41" s="85"/>
      <c r="O41" s="47"/>
      <c r="P41" s="47"/>
      <c r="Q41" s="47"/>
      <c r="R41" s="86"/>
      <c r="S41" s="87"/>
      <c r="T41" s="88"/>
      <c r="U41" s="89"/>
      <c r="V41" s="90"/>
      <c r="W41" s="89"/>
      <c r="X41" s="89"/>
      <c r="Y41" s="91">
        <f t="shared" si="3"/>
        <v>4200</v>
      </c>
      <c r="Z41" s="111"/>
      <c r="AA41" s="112"/>
      <c r="AB41" s="112">
        <f t="shared" si="4"/>
        <v>4200</v>
      </c>
      <c r="AE41" s="144">
        <f t="shared" si="5"/>
        <v>4200</v>
      </c>
    </row>
    <row r="42" spans="1:31" s="46" customFormat="1" ht="15">
      <c r="A42" s="45">
        <v>5</v>
      </c>
      <c r="B42" s="195" t="s">
        <v>84</v>
      </c>
      <c r="C42" s="196"/>
      <c r="D42" s="196"/>
      <c r="E42" s="196"/>
      <c r="F42" s="28">
        <v>21700</v>
      </c>
      <c r="G42" s="40"/>
      <c r="H42" s="41">
        <f>F42+'вільний залишок'!N42</f>
        <v>21700</v>
      </c>
      <c r="I42" s="42" t="s">
        <v>118</v>
      </c>
      <c r="J42" s="28">
        <v>21000</v>
      </c>
      <c r="K42" s="28">
        <f t="shared" si="2"/>
        <v>700</v>
      </c>
      <c r="L42" s="28">
        <v>30263</v>
      </c>
      <c r="M42" s="28"/>
      <c r="N42" s="85"/>
      <c r="O42" s="47"/>
      <c r="P42" s="47"/>
      <c r="Q42" s="47"/>
      <c r="R42" s="86"/>
      <c r="S42" s="87"/>
      <c r="T42" s="88"/>
      <c r="U42" s="89"/>
      <c r="V42" s="90"/>
      <c r="W42" s="89"/>
      <c r="X42" s="89"/>
      <c r="Y42" s="91">
        <f t="shared" si="3"/>
        <v>0</v>
      </c>
      <c r="Z42" s="111"/>
      <c r="AA42" s="112"/>
      <c r="AB42" s="112">
        <f t="shared" si="4"/>
        <v>0</v>
      </c>
      <c r="AE42" s="72">
        <f t="shared" si="5"/>
        <v>0</v>
      </c>
    </row>
    <row r="43" spans="1:31" s="46" customFormat="1" ht="15">
      <c r="A43" s="45">
        <v>6</v>
      </c>
      <c r="B43" s="197" t="s">
        <v>19</v>
      </c>
      <c r="C43" s="198"/>
      <c r="D43" s="198"/>
      <c r="E43" s="198"/>
      <c r="F43" s="28">
        <v>21700</v>
      </c>
      <c r="G43" s="40"/>
      <c r="H43" s="41">
        <f>F43+'вільний залишок'!N43</f>
        <v>21700</v>
      </c>
      <c r="I43" s="40"/>
      <c r="J43" s="28"/>
      <c r="K43" s="28">
        <f t="shared" si="2"/>
        <v>21700</v>
      </c>
      <c r="L43" s="28">
        <v>30263</v>
      </c>
      <c r="M43" s="28">
        <v>635</v>
      </c>
      <c r="N43" s="88" t="s">
        <v>178</v>
      </c>
      <c r="O43" s="47">
        <v>439</v>
      </c>
      <c r="P43" s="47"/>
      <c r="Q43" s="47"/>
      <c r="R43" s="86"/>
      <c r="S43" s="87"/>
      <c r="T43" s="99"/>
      <c r="U43" s="100"/>
      <c r="V43" s="90"/>
      <c r="W43" s="89"/>
      <c r="X43" s="89"/>
      <c r="Y43" s="91">
        <f t="shared" si="3"/>
        <v>196</v>
      </c>
      <c r="Z43" s="111"/>
      <c r="AA43" s="112"/>
      <c r="AB43" s="112">
        <f t="shared" si="4"/>
        <v>196</v>
      </c>
      <c r="AE43" s="144">
        <f t="shared" si="5"/>
        <v>196</v>
      </c>
    </row>
    <row r="44" spans="1:31" s="46" customFormat="1" ht="15">
      <c r="A44" s="45">
        <v>7</v>
      </c>
      <c r="B44" s="195" t="s">
        <v>46</v>
      </c>
      <c r="C44" s="196"/>
      <c r="D44" s="196"/>
      <c r="E44" s="196"/>
      <c r="F44" s="28">
        <v>21700</v>
      </c>
      <c r="G44" s="40"/>
      <c r="H44" s="41">
        <f>F44+'вільний залишок'!N44</f>
        <v>21700</v>
      </c>
      <c r="I44" s="42" t="s">
        <v>123</v>
      </c>
      <c r="J44" s="28">
        <f>10000+3600</f>
        <v>13600</v>
      </c>
      <c r="K44" s="28">
        <f t="shared" si="2"/>
        <v>8100</v>
      </c>
      <c r="L44" s="28">
        <v>30263</v>
      </c>
      <c r="M44" s="28">
        <v>10000</v>
      </c>
      <c r="N44" s="85"/>
      <c r="O44" s="47"/>
      <c r="P44" s="47"/>
      <c r="Q44" s="47"/>
      <c r="R44" s="86"/>
      <c r="S44" s="87"/>
      <c r="T44" s="88"/>
      <c r="U44" s="89"/>
      <c r="V44" s="90"/>
      <c r="W44" s="89"/>
      <c r="X44" s="89"/>
      <c r="Y44" s="91">
        <f t="shared" si="3"/>
        <v>10000</v>
      </c>
      <c r="Z44" s="111" t="s">
        <v>208</v>
      </c>
      <c r="AA44" s="112">
        <f>10000</f>
        <v>10000</v>
      </c>
      <c r="AB44" s="112">
        <f t="shared" si="4"/>
        <v>0</v>
      </c>
      <c r="AE44" s="72">
        <f t="shared" si="5"/>
        <v>0</v>
      </c>
    </row>
    <row r="45" spans="1:31" ht="15">
      <c r="A45" s="3"/>
      <c r="B45" s="9" t="s">
        <v>43</v>
      </c>
      <c r="C45" s="9"/>
      <c r="D45" s="9"/>
      <c r="E45" s="9"/>
      <c r="F45" s="10">
        <f>F37+F39+F40+F41+F42+F43+F44</f>
        <v>151900</v>
      </c>
      <c r="G45" s="9"/>
      <c r="H45" s="26">
        <f>F45+'вільний залишок'!N45</f>
        <v>262734</v>
      </c>
      <c r="I45" s="20"/>
      <c r="J45" s="10">
        <f>J37+J39+J40+J42+J41+J43+J44</f>
        <v>81500</v>
      </c>
      <c r="K45" s="10">
        <f t="shared" si="2"/>
        <v>70400</v>
      </c>
      <c r="L45" s="10">
        <f>L39+L40+L41+L42+L43+L44+L37</f>
        <v>211841</v>
      </c>
      <c r="M45" s="34">
        <f>M37+M39+M40+M41+M43+M44</f>
        <v>26933</v>
      </c>
      <c r="N45" s="84"/>
      <c r="O45" s="93">
        <f>O37+O39+O40+O41+O43+O44</f>
        <v>439</v>
      </c>
      <c r="P45" s="94">
        <f>M45-O45</f>
        <v>26494</v>
      </c>
      <c r="Q45" s="94">
        <f>SUM(Q37:Q44)</f>
        <v>0</v>
      </c>
      <c r="R45" s="95">
        <f>R39+R40+R41+R42+R43+R44+R37</f>
        <v>0</v>
      </c>
      <c r="S45" s="96">
        <f>R45+P45+Q45</f>
        <v>26494</v>
      </c>
      <c r="T45" s="74"/>
      <c r="U45" s="94">
        <f>U37+U39+U40+U42+U41+U43+U44</f>
        <v>0</v>
      </c>
      <c r="V45" s="97">
        <f>S45-U45</f>
        <v>26494</v>
      </c>
      <c r="W45" s="98"/>
      <c r="X45" s="98"/>
      <c r="Y45" s="101">
        <f>SUM(Y37:Y44)</f>
        <v>26494</v>
      </c>
      <c r="AA45" s="113">
        <f>AA37+AA39+AA40+AA41+AA43+AA44</f>
        <v>21050</v>
      </c>
      <c r="AB45" s="112">
        <f t="shared" si="4"/>
        <v>5444</v>
      </c>
      <c r="AD45" s="113">
        <f>AD37+AD39+AD40+AD41+AD43+AD44</f>
        <v>0</v>
      </c>
      <c r="AE45" s="72">
        <f t="shared" si="5"/>
        <v>5444</v>
      </c>
    </row>
    <row r="46" spans="1:25" ht="15">
      <c r="A46" s="171" t="s">
        <v>20</v>
      </c>
      <c r="B46" s="160"/>
      <c r="C46" s="160"/>
      <c r="D46" s="160"/>
      <c r="E46" s="160"/>
      <c r="F46" s="160"/>
      <c r="G46" s="160"/>
      <c r="H46" s="160"/>
      <c r="I46" s="5"/>
      <c r="J46" s="7"/>
      <c r="K46" s="7"/>
      <c r="L46" s="7"/>
      <c r="M46" s="36"/>
      <c r="N46" s="84"/>
      <c r="O46" s="21"/>
      <c r="P46" s="21"/>
      <c r="Q46" s="21"/>
      <c r="R46" s="92"/>
      <c r="S46" s="87">
        <f>R46+P46+Q46</f>
        <v>0</v>
      </c>
      <c r="T46" s="74"/>
      <c r="V46" s="90">
        <f>S46-U46</f>
        <v>0</v>
      </c>
      <c r="Y46" s="82"/>
    </row>
    <row r="47" spans="1:25" ht="15">
      <c r="A47" s="160"/>
      <c r="B47" s="160"/>
      <c r="C47" s="160"/>
      <c r="D47" s="160"/>
      <c r="E47" s="160"/>
      <c r="F47" s="160"/>
      <c r="G47" s="160"/>
      <c r="H47" s="160"/>
      <c r="I47" s="5"/>
      <c r="J47" s="7"/>
      <c r="K47" s="7"/>
      <c r="L47" s="7"/>
      <c r="M47" s="36"/>
      <c r="N47" s="84"/>
      <c r="O47" s="21"/>
      <c r="P47" s="21"/>
      <c r="Q47" s="21"/>
      <c r="R47" s="92"/>
      <c r="S47" s="87">
        <f>R47+P47+Q47</f>
        <v>0</v>
      </c>
      <c r="T47" s="74"/>
      <c r="V47" s="90">
        <f>S47-U47</f>
        <v>0</v>
      </c>
      <c r="Y47" s="82"/>
    </row>
    <row r="48" spans="1:25" ht="0.75" customHeight="1">
      <c r="A48" s="3"/>
      <c r="B48" s="3"/>
      <c r="C48" s="3"/>
      <c r="D48" s="3"/>
      <c r="E48" s="3"/>
      <c r="F48" s="3"/>
      <c r="G48" s="3"/>
      <c r="H48" s="3"/>
      <c r="I48" s="5"/>
      <c r="J48" s="7"/>
      <c r="K48" s="7"/>
      <c r="L48" s="7"/>
      <c r="M48" s="36"/>
      <c r="N48" s="84"/>
      <c r="O48" s="21"/>
      <c r="P48" s="21"/>
      <c r="Q48" s="21"/>
      <c r="R48" s="92"/>
      <c r="S48" s="87">
        <f>R48+P48+Q48</f>
        <v>0</v>
      </c>
      <c r="T48" s="74"/>
      <c r="V48" s="90">
        <f>S48-U48</f>
        <v>0</v>
      </c>
      <c r="Y48" s="82"/>
    </row>
    <row r="49" spans="1:25" ht="15">
      <c r="A49" s="158">
        <v>1</v>
      </c>
      <c r="B49" s="169" t="s">
        <v>4</v>
      </c>
      <c r="C49" s="170"/>
      <c r="D49" s="170"/>
      <c r="E49" s="3"/>
      <c r="F49" s="3"/>
      <c r="G49" s="3"/>
      <c r="H49" s="3"/>
      <c r="I49" s="5"/>
      <c r="J49" s="7"/>
      <c r="K49" s="7"/>
      <c r="L49" s="7"/>
      <c r="M49" s="36"/>
      <c r="N49" s="84"/>
      <c r="O49" s="21"/>
      <c r="P49" s="21"/>
      <c r="Q49" s="21"/>
      <c r="R49" s="92"/>
      <c r="S49" s="87">
        <f>R49+P49+Q49</f>
        <v>0</v>
      </c>
      <c r="T49" s="74"/>
      <c r="V49" s="90">
        <f>S49-U49</f>
        <v>0</v>
      </c>
      <c r="Y49" s="82"/>
    </row>
    <row r="50" spans="1:31" s="46" customFormat="1" ht="15">
      <c r="A50" s="158"/>
      <c r="B50" s="195" t="s">
        <v>21</v>
      </c>
      <c r="C50" s="196"/>
      <c r="D50" s="196"/>
      <c r="E50" s="196"/>
      <c r="F50" s="28">
        <v>21700</v>
      </c>
      <c r="G50" s="40"/>
      <c r="H50" s="41">
        <f>F50+'вільний залишок'!N50</f>
        <v>21878</v>
      </c>
      <c r="I50" s="42" t="s">
        <v>109</v>
      </c>
      <c r="J50" s="28">
        <v>20000</v>
      </c>
      <c r="K50" s="28">
        <f>F50-J50</f>
        <v>1700</v>
      </c>
      <c r="L50" s="28">
        <v>30263</v>
      </c>
      <c r="M50" s="28"/>
      <c r="N50" s="85"/>
      <c r="O50" s="47"/>
      <c r="P50" s="47"/>
      <c r="Q50" s="47"/>
      <c r="R50" s="86"/>
      <c r="S50" s="87"/>
      <c r="T50" s="88"/>
      <c r="U50" s="89"/>
      <c r="V50" s="90"/>
      <c r="W50" s="89"/>
      <c r="X50" s="89"/>
      <c r="Y50" s="91">
        <f>M50-O50</f>
        <v>0</v>
      </c>
      <c r="Z50" s="111"/>
      <c r="AA50" s="112"/>
      <c r="AB50" s="112">
        <f>Y50-AA50</f>
        <v>0</v>
      </c>
      <c r="AE50" s="72">
        <f>AB50-AD50</f>
        <v>0</v>
      </c>
    </row>
    <row r="51" spans="1:25" ht="15.75">
      <c r="A51" s="11"/>
      <c r="B51" s="169" t="s">
        <v>6</v>
      </c>
      <c r="C51" s="170"/>
      <c r="D51" s="170"/>
      <c r="E51" s="3"/>
      <c r="F51" s="3"/>
      <c r="G51" s="3"/>
      <c r="H51" s="3"/>
      <c r="I51" s="5"/>
      <c r="J51" s="7"/>
      <c r="K51" s="7"/>
      <c r="L51" s="7"/>
      <c r="M51" s="36"/>
      <c r="N51" s="84"/>
      <c r="O51" s="21"/>
      <c r="P51" s="21"/>
      <c r="Q51" s="21"/>
      <c r="R51" s="92"/>
      <c r="S51" s="87">
        <f>R51+P51+Q51</f>
        <v>0</v>
      </c>
      <c r="T51" s="74"/>
      <c r="V51" s="90">
        <f>S51-U51</f>
        <v>0</v>
      </c>
      <c r="Y51" s="82"/>
    </row>
    <row r="52" spans="1:31" s="46" customFormat="1" ht="19.5" customHeight="1">
      <c r="A52" s="45">
        <v>2</v>
      </c>
      <c r="B52" s="195" t="s">
        <v>22</v>
      </c>
      <c r="C52" s="196"/>
      <c r="D52" s="196"/>
      <c r="E52" s="196"/>
      <c r="F52" s="28">
        <v>21700</v>
      </c>
      <c r="G52" s="40"/>
      <c r="H52" s="41">
        <f>F52+'вільний залишок'!N52</f>
        <v>21700</v>
      </c>
      <c r="I52" s="42" t="s">
        <v>110</v>
      </c>
      <c r="J52" s="28">
        <v>21700</v>
      </c>
      <c r="K52" s="28">
        <f>F52-J52</f>
        <v>0</v>
      </c>
      <c r="L52" s="28">
        <v>30263</v>
      </c>
      <c r="M52" s="28"/>
      <c r="N52" s="88"/>
      <c r="O52" s="47"/>
      <c r="P52" s="47"/>
      <c r="Q52" s="47"/>
      <c r="R52" s="86"/>
      <c r="S52" s="87"/>
      <c r="T52" s="88"/>
      <c r="U52" s="89"/>
      <c r="V52" s="90"/>
      <c r="W52" s="89"/>
      <c r="X52" s="89"/>
      <c r="Y52" s="91">
        <f>M52-O52</f>
        <v>0</v>
      </c>
      <c r="Z52" s="111"/>
      <c r="AA52" s="112"/>
      <c r="AB52" s="112">
        <f>Y52-AA52</f>
        <v>0</v>
      </c>
      <c r="AE52" s="72">
        <f>AB52-AD52</f>
        <v>0</v>
      </c>
    </row>
    <row r="53" spans="1:31" s="46" customFormat="1" ht="18" customHeight="1">
      <c r="A53" s="45">
        <v>3</v>
      </c>
      <c r="B53" s="197" t="s">
        <v>23</v>
      </c>
      <c r="C53" s="198"/>
      <c r="D53" s="198"/>
      <c r="E53" s="198"/>
      <c r="F53" s="28">
        <v>21700</v>
      </c>
      <c r="G53" s="40"/>
      <c r="H53" s="41">
        <f>F53+'вільний залишок'!N53</f>
        <v>23878</v>
      </c>
      <c r="I53" s="42" t="s">
        <v>111</v>
      </c>
      <c r="J53" s="28">
        <f>11000+5000</f>
        <v>16000</v>
      </c>
      <c r="K53" s="28">
        <f>F53-J53</f>
        <v>5700</v>
      </c>
      <c r="L53" s="28">
        <v>30263</v>
      </c>
      <c r="M53" s="28">
        <v>595</v>
      </c>
      <c r="N53" s="85"/>
      <c r="O53" s="47"/>
      <c r="P53" s="47"/>
      <c r="Q53" s="47"/>
      <c r="R53" s="86"/>
      <c r="S53" s="87"/>
      <c r="T53" s="88"/>
      <c r="U53" s="89"/>
      <c r="V53" s="90"/>
      <c r="W53" s="89"/>
      <c r="X53" s="89"/>
      <c r="Y53" s="91">
        <f>M53-O53</f>
        <v>595</v>
      </c>
      <c r="Z53" s="111"/>
      <c r="AA53" s="112"/>
      <c r="AB53" s="112">
        <f>Y53-AA53</f>
        <v>595</v>
      </c>
      <c r="AE53" s="144">
        <f>AB53-AD53</f>
        <v>595</v>
      </c>
    </row>
    <row r="54" spans="1:31" s="46" customFormat="1" ht="15">
      <c r="A54" s="45">
        <v>4</v>
      </c>
      <c r="B54" s="195" t="s">
        <v>24</v>
      </c>
      <c r="C54" s="196"/>
      <c r="D54" s="196"/>
      <c r="E54" s="196"/>
      <c r="F54" s="28">
        <v>21700</v>
      </c>
      <c r="G54" s="40"/>
      <c r="H54" s="41">
        <f>F54+'вільний залишок'!N54</f>
        <v>21878</v>
      </c>
      <c r="I54" s="42" t="s">
        <v>112</v>
      </c>
      <c r="J54" s="28">
        <v>10000</v>
      </c>
      <c r="K54" s="28">
        <f>F54-J54</f>
        <v>11700</v>
      </c>
      <c r="L54" s="28">
        <v>30263</v>
      </c>
      <c r="M54" s="28"/>
      <c r="N54" s="85"/>
      <c r="O54" s="47"/>
      <c r="P54" s="47"/>
      <c r="Q54" s="47"/>
      <c r="R54" s="86"/>
      <c r="S54" s="87"/>
      <c r="T54" s="88"/>
      <c r="U54" s="89"/>
      <c r="V54" s="90"/>
      <c r="W54" s="89"/>
      <c r="X54" s="89"/>
      <c r="Y54" s="91">
        <f>M54-O54</f>
        <v>0</v>
      </c>
      <c r="Z54" s="111"/>
      <c r="AA54" s="112"/>
      <c r="AB54" s="112">
        <f>Y54-AA54</f>
        <v>0</v>
      </c>
      <c r="AE54" s="72">
        <f>AB54-AD54</f>
        <v>0</v>
      </c>
    </row>
    <row r="55" spans="1:31" ht="15">
      <c r="A55" s="3"/>
      <c r="B55" s="9" t="s">
        <v>43</v>
      </c>
      <c r="C55" s="9"/>
      <c r="D55" s="9"/>
      <c r="E55" s="9"/>
      <c r="F55" s="10">
        <f>F50+F52+F53+F54</f>
        <v>86800</v>
      </c>
      <c r="G55" s="9"/>
      <c r="H55" s="26">
        <f>F55+'вільний залишок'!N55</f>
        <v>89334</v>
      </c>
      <c r="I55" s="20"/>
      <c r="J55" s="10">
        <f>J50+J51+J52+J53+J54</f>
        <v>67700</v>
      </c>
      <c r="K55" s="10">
        <f>F55-J55</f>
        <v>19100</v>
      </c>
      <c r="L55" s="10">
        <f>L49+L50+L52+L53+L54</f>
        <v>121052</v>
      </c>
      <c r="M55" s="34">
        <f>M50++M52+M53+M54</f>
        <v>595</v>
      </c>
      <c r="N55" s="84"/>
      <c r="O55" s="94">
        <f>O50+O51+O52+O53+O54</f>
        <v>0</v>
      </c>
      <c r="P55" s="94">
        <f>M55-O55</f>
        <v>595</v>
      </c>
      <c r="Q55" s="94">
        <f>SUM(Q50:Q54)</f>
        <v>0</v>
      </c>
      <c r="R55" s="95">
        <f>R49+R50+R52+R53+R54</f>
        <v>0</v>
      </c>
      <c r="S55" s="96">
        <f>R55+P55+Q55</f>
        <v>595</v>
      </c>
      <c r="T55" s="74"/>
      <c r="U55" s="94">
        <f>U50+U51+U52+U53+U54</f>
        <v>0</v>
      </c>
      <c r="V55" s="97">
        <f>S55-U55</f>
        <v>595</v>
      </c>
      <c r="W55" s="98"/>
      <c r="X55" s="98"/>
      <c r="Y55" s="91">
        <f>M55-O55</f>
        <v>595</v>
      </c>
      <c r="AA55" s="114">
        <f>AA50+AA51+AA52+AA53+AA54</f>
        <v>0</v>
      </c>
      <c r="AB55" s="112">
        <f>Y55-AA55</f>
        <v>595</v>
      </c>
      <c r="AD55" s="114">
        <f>AD50+AD51+AD52+AD53+AD54</f>
        <v>0</v>
      </c>
      <c r="AE55" s="72">
        <f>AB55-AD55</f>
        <v>595</v>
      </c>
    </row>
    <row r="56" spans="1:25" ht="15">
      <c r="A56" s="171" t="s">
        <v>25</v>
      </c>
      <c r="B56" s="160"/>
      <c r="C56" s="160"/>
      <c r="D56" s="160"/>
      <c r="E56" s="160"/>
      <c r="F56" s="160"/>
      <c r="G56" s="160"/>
      <c r="H56" s="160"/>
      <c r="I56" s="5"/>
      <c r="J56" s="7"/>
      <c r="K56" s="7"/>
      <c r="L56" s="7"/>
      <c r="M56" s="36"/>
      <c r="N56" s="84"/>
      <c r="O56" s="21"/>
      <c r="P56" s="21"/>
      <c r="Q56" s="21"/>
      <c r="R56" s="92"/>
      <c r="S56" s="87">
        <f>R56+P56+Q56</f>
        <v>0</v>
      </c>
      <c r="T56" s="74"/>
      <c r="V56" s="90">
        <f>S56-U56</f>
        <v>0</v>
      </c>
      <c r="Y56" s="82"/>
    </row>
    <row r="57" spans="1:25" ht="13.5" customHeight="1">
      <c r="A57" s="160"/>
      <c r="B57" s="160"/>
      <c r="C57" s="160"/>
      <c r="D57" s="160"/>
      <c r="E57" s="160"/>
      <c r="F57" s="160"/>
      <c r="G57" s="160"/>
      <c r="H57" s="160"/>
      <c r="I57" s="5"/>
      <c r="J57" s="7"/>
      <c r="K57" s="7"/>
      <c r="L57" s="7"/>
      <c r="M57" s="36"/>
      <c r="N57" s="84"/>
      <c r="O57" s="21"/>
      <c r="P57" s="21"/>
      <c r="Q57" s="21"/>
      <c r="R57" s="92"/>
      <c r="S57" s="87">
        <f>R57+P57+Q57</f>
        <v>0</v>
      </c>
      <c r="T57" s="74"/>
      <c r="V57" s="90">
        <f>S57-U57</f>
        <v>0</v>
      </c>
      <c r="Y57" s="82"/>
    </row>
    <row r="58" spans="1:25" ht="15" hidden="1">
      <c r="A58" s="3"/>
      <c r="B58" s="3"/>
      <c r="C58" s="3"/>
      <c r="D58" s="3"/>
      <c r="E58" s="3"/>
      <c r="F58" s="3"/>
      <c r="G58" s="3"/>
      <c r="H58" s="3"/>
      <c r="I58" s="5"/>
      <c r="J58" s="7"/>
      <c r="K58" s="7"/>
      <c r="L58" s="7"/>
      <c r="M58" s="36"/>
      <c r="N58" s="84"/>
      <c r="O58" s="21"/>
      <c r="P58" s="21"/>
      <c r="Q58" s="21"/>
      <c r="R58" s="92"/>
      <c r="S58" s="87">
        <f>R58+P58+Q58</f>
        <v>0</v>
      </c>
      <c r="T58" s="74"/>
      <c r="V58" s="90">
        <f>S58-U58</f>
        <v>0</v>
      </c>
      <c r="Y58" s="82"/>
    </row>
    <row r="59" spans="1:25" ht="15">
      <c r="A59" s="158">
        <v>1</v>
      </c>
      <c r="B59" s="169" t="s">
        <v>4</v>
      </c>
      <c r="C59" s="170"/>
      <c r="D59" s="170"/>
      <c r="E59" s="3"/>
      <c r="F59" s="3"/>
      <c r="G59" s="3"/>
      <c r="H59" s="3"/>
      <c r="I59" s="5"/>
      <c r="J59" s="7"/>
      <c r="K59" s="7"/>
      <c r="L59" s="7"/>
      <c r="M59" s="36"/>
      <c r="N59" s="84"/>
      <c r="O59" s="21"/>
      <c r="P59" s="21"/>
      <c r="Q59" s="21"/>
      <c r="R59" s="92"/>
      <c r="S59" s="87">
        <f>R59+P59+Q59</f>
        <v>0</v>
      </c>
      <c r="T59" s="74"/>
      <c r="V59" s="90">
        <f>S59-U59</f>
        <v>0</v>
      </c>
      <c r="Y59" s="82"/>
    </row>
    <row r="60" spans="1:31" s="46" customFormat="1" ht="15">
      <c r="A60" s="158"/>
      <c r="B60" s="195" t="s">
        <v>26</v>
      </c>
      <c r="C60" s="196"/>
      <c r="D60" s="196"/>
      <c r="E60" s="196"/>
      <c r="F60" s="28">
        <v>21700</v>
      </c>
      <c r="G60" s="40"/>
      <c r="H60" s="41">
        <f>F60+'вільний залишок'!N60</f>
        <v>21700</v>
      </c>
      <c r="I60" s="42" t="s">
        <v>129</v>
      </c>
      <c r="J60" s="28">
        <v>21700</v>
      </c>
      <c r="K60" s="28">
        <f>F60-J60</f>
        <v>0</v>
      </c>
      <c r="L60" s="28">
        <v>30263</v>
      </c>
      <c r="M60" s="28"/>
      <c r="N60" s="85"/>
      <c r="O60" s="47"/>
      <c r="P60" s="47"/>
      <c r="Q60" s="47"/>
      <c r="R60" s="86"/>
      <c r="S60" s="87"/>
      <c r="T60" s="88"/>
      <c r="U60" s="89"/>
      <c r="V60" s="90"/>
      <c r="W60" s="89"/>
      <c r="X60" s="89"/>
      <c r="Y60" s="91">
        <f>M60-O60</f>
        <v>0</v>
      </c>
      <c r="Z60" s="111"/>
      <c r="AA60" s="112"/>
      <c r="AB60" s="112">
        <f>Y60-AA60</f>
        <v>0</v>
      </c>
      <c r="AE60" s="72">
        <f>AB60-AD60</f>
        <v>0</v>
      </c>
    </row>
    <row r="61" spans="1:25" ht="15.75">
      <c r="A61" s="11"/>
      <c r="B61" s="169" t="s">
        <v>6</v>
      </c>
      <c r="C61" s="170"/>
      <c r="D61" s="170"/>
      <c r="E61" s="3"/>
      <c r="F61" s="3"/>
      <c r="G61" s="3"/>
      <c r="H61" s="3"/>
      <c r="I61" s="5"/>
      <c r="J61" s="7"/>
      <c r="K61" s="7"/>
      <c r="L61" s="7"/>
      <c r="M61" s="36"/>
      <c r="N61" s="84"/>
      <c r="O61" s="21"/>
      <c r="P61" s="21"/>
      <c r="Q61" s="21"/>
      <c r="R61" s="92"/>
      <c r="S61" s="87"/>
      <c r="T61" s="74"/>
      <c r="V61" s="90"/>
      <c r="Y61" s="82"/>
    </row>
    <row r="62" spans="1:31" s="46" customFormat="1" ht="15">
      <c r="A62" s="45">
        <v>2</v>
      </c>
      <c r="B62" s="195" t="s">
        <v>27</v>
      </c>
      <c r="C62" s="196"/>
      <c r="D62" s="196"/>
      <c r="E62" s="196"/>
      <c r="F62" s="28">
        <v>21700</v>
      </c>
      <c r="G62" s="40"/>
      <c r="H62" s="41">
        <f>F62+'вільний залишок'!N62</f>
        <v>21778</v>
      </c>
      <c r="I62" s="42" t="s">
        <v>104</v>
      </c>
      <c r="J62" s="28">
        <f>20000+1000+700</f>
        <v>21700</v>
      </c>
      <c r="K62" s="28">
        <f>F62-J62</f>
        <v>0</v>
      </c>
      <c r="L62" s="28">
        <v>30263</v>
      </c>
      <c r="M62" s="28"/>
      <c r="N62" s="85"/>
      <c r="O62" s="47"/>
      <c r="P62" s="47"/>
      <c r="Q62" s="47"/>
      <c r="R62" s="86"/>
      <c r="S62" s="87"/>
      <c r="T62" s="88"/>
      <c r="U62" s="89"/>
      <c r="V62" s="90"/>
      <c r="W62" s="89"/>
      <c r="X62" s="89"/>
      <c r="Y62" s="91">
        <f>M62-O62</f>
        <v>0</v>
      </c>
      <c r="Z62" s="111"/>
      <c r="AA62" s="112"/>
      <c r="AB62" s="112">
        <f>Y62-AA62</f>
        <v>0</v>
      </c>
      <c r="AE62" s="72">
        <f>AB62-AD62</f>
        <v>0</v>
      </c>
    </row>
    <row r="63" spans="1:31" s="46" customFormat="1" ht="15">
      <c r="A63" s="45">
        <v>3</v>
      </c>
      <c r="B63" s="195" t="s">
        <v>28</v>
      </c>
      <c r="C63" s="201"/>
      <c r="D63" s="201"/>
      <c r="E63" s="201"/>
      <c r="F63" s="28">
        <v>21700</v>
      </c>
      <c r="G63" s="40"/>
      <c r="H63" s="41">
        <f>F63+'вільний залишок'!N63</f>
        <v>21700</v>
      </c>
      <c r="I63" s="42" t="s">
        <v>125</v>
      </c>
      <c r="J63" s="28">
        <v>21700</v>
      </c>
      <c r="K63" s="28">
        <f>F63-J63</f>
        <v>0</v>
      </c>
      <c r="L63" s="28">
        <v>30263</v>
      </c>
      <c r="M63" s="28"/>
      <c r="N63" s="85"/>
      <c r="O63" s="47"/>
      <c r="P63" s="47"/>
      <c r="Q63" s="47"/>
      <c r="R63" s="86"/>
      <c r="S63" s="87"/>
      <c r="T63" s="88"/>
      <c r="U63" s="89"/>
      <c r="V63" s="90"/>
      <c r="W63" s="89"/>
      <c r="X63" s="89"/>
      <c r="Y63" s="91">
        <f>M63-O63</f>
        <v>0</v>
      </c>
      <c r="Z63" s="111"/>
      <c r="AA63" s="112"/>
      <c r="AB63" s="112">
        <f>Y63-AA63</f>
        <v>0</v>
      </c>
      <c r="AE63" s="72">
        <f>AB63-AD63</f>
        <v>0</v>
      </c>
    </row>
    <row r="64" spans="1:31" s="46" customFormat="1" ht="15">
      <c r="A64" s="45">
        <v>4</v>
      </c>
      <c r="B64" s="195" t="s">
        <v>29</v>
      </c>
      <c r="C64" s="196"/>
      <c r="D64" s="196"/>
      <c r="E64" s="196"/>
      <c r="F64" s="28">
        <v>21700</v>
      </c>
      <c r="G64" s="40"/>
      <c r="H64" s="41">
        <f>F64+'вільний залишок'!N64</f>
        <v>21700</v>
      </c>
      <c r="I64" s="42" t="s">
        <v>124</v>
      </c>
      <c r="J64" s="28">
        <v>21700</v>
      </c>
      <c r="K64" s="28">
        <f>F64-J64</f>
        <v>0</v>
      </c>
      <c r="L64" s="28">
        <v>30263</v>
      </c>
      <c r="M64" s="28"/>
      <c r="N64" s="85"/>
      <c r="O64" s="47"/>
      <c r="P64" s="47"/>
      <c r="Q64" s="47"/>
      <c r="R64" s="86"/>
      <c r="S64" s="87"/>
      <c r="T64" s="88"/>
      <c r="U64" s="89"/>
      <c r="V64" s="90"/>
      <c r="W64" s="89"/>
      <c r="X64" s="89"/>
      <c r="Y64" s="91">
        <f>M64-O64</f>
        <v>0</v>
      </c>
      <c r="Z64" s="111"/>
      <c r="AA64" s="112"/>
      <c r="AB64" s="112">
        <f>Y64-AA64</f>
        <v>0</v>
      </c>
      <c r="AE64" s="72">
        <f>AB64-AD64</f>
        <v>0</v>
      </c>
    </row>
    <row r="65" spans="1:31" ht="15.75">
      <c r="A65" s="12"/>
      <c r="B65" s="9" t="s">
        <v>43</v>
      </c>
      <c r="C65" s="9"/>
      <c r="D65" s="9"/>
      <c r="E65" s="9"/>
      <c r="F65" s="10">
        <f>F60+F62+F63+F64</f>
        <v>86800</v>
      </c>
      <c r="G65" s="3"/>
      <c r="H65" s="26">
        <f>F65+'вільний залишок'!N65</f>
        <v>86878</v>
      </c>
      <c r="I65" s="20"/>
      <c r="J65" s="10">
        <f>J60+J61+J62+J63+J64</f>
        <v>86800</v>
      </c>
      <c r="K65" s="10">
        <f>F65-J65</f>
        <v>0</v>
      </c>
      <c r="L65" s="10">
        <f>L60+L61+L62+L63+L64</f>
        <v>121052</v>
      </c>
      <c r="M65" s="34">
        <f>M60+M62+M63+M64</f>
        <v>0</v>
      </c>
      <c r="N65" s="84"/>
      <c r="O65" s="93">
        <f>O60+O62+O63+O64</f>
        <v>0</v>
      </c>
      <c r="P65" s="94"/>
      <c r="Q65" s="94"/>
      <c r="R65" s="94"/>
      <c r="S65" s="96"/>
      <c r="T65" s="74"/>
      <c r="U65" s="94"/>
      <c r="V65" s="97"/>
      <c r="W65" s="98"/>
      <c r="X65" s="98"/>
      <c r="Y65" s="91">
        <f>M65-O65</f>
        <v>0</v>
      </c>
      <c r="AA65" s="113">
        <f>AA60+AA62+AA63+AA64</f>
        <v>0</v>
      </c>
      <c r="AB65" s="112">
        <f>Y65-AA65</f>
        <v>0</v>
      </c>
      <c r="AD65" s="113">
        <f>AD60+AD62+AD63+AD64</f>
        <v>0</v>
      </c>
      <c r="AE65" s="72">
        <f>AB65-AD65</f>
        <v>0</v>
      </c>
    </row>
    <row r="66" spans="1:25" ht="15">
      <c r="A66" s="171" t="s">
        <v>30</v>
      </c>
      <c r="B66" s="160"/>
      <c r="C66" s="160"/>
      <c r="D66" s="160"/>
      <c r="E66" s="160"/>
      <c r="F66" s="160"/>
      <c r="G66" s="160"/>
      <c r="H66" s="160"/>
      <c r="I66" s="5"/>
      <c r="J66" s="7"/>
      <c r="K66" s="7"/>
      <c r="L66" s="7"/>
      <c r="M66" s="36"/>
      <c r="N66" s="84"/>
      <c r="O66" s="21"/>
      <c r="P66" s="21"/>
      <c r="Q66" s="21"/>
      <c r="R66" s="92"/>
      <c r="S66" s="87"/>
      <c r="T66" s="74"/>
      <c r="V66" s="90"/>
      <c r="Y66" s="82"/>
    </row>
    <row r="67" spans="1:25" ht="15" hidden="1">
      <c r="A67" s="3"/>
      <c r="B67" s="3"/>
      <c r="C67" s="3"/>
      <c r="D67" s="3"/>
      <c r="E67" s="3"/>
      <c r="F67" s="3"/>
      <c r="G67" s="3"/>
      <c r="H67" s="3"/>
      <c r="I67" s="5"/>
      <c r="J67" s="7"/>
      <c r="K67" s="7"/>
      <c r="L67" s="7"/>
      <c r="M67" s="36"/>
      <c r="N67" s="84"/>
      <c r="O67" s="21"/>
      <c r="P67" s="21"/>
      <c r="Q67" s="21"/>
      <c r="R67" s="92"/>
      <c r="S67" s="87"/>
      <c r="T67" s="74"/>
      <c r="V67" s="90"/>
      <c r="Y67" s="82"/>
    </row>
    <row r="68" spans="1:25" ht="15">
      <c r="A68" s="158">
        <v>1</v>
      </c>
      <c r="B68" s="169" t="s">
        <v>4</v>
      </c>
      <c r="C68" s="170"/>
      <c r="D68" s="170"/>
      <c r="E68" s="3"/>
      <c r="F68" s="3"/>
      <c r="G68" s="3"/>
      <c r="H68" s="3"/>
      <c r="I68" s="5"/>
      <c r="J68" s="7"/>
      <c r="K68" s="7"/>
      <c r="L68" s="7"/>
      <c r="M68" s="36"/>
      <c r="N68" s="84"/>
      <c r="O68" s="21"/>
      <c r="P68" s="21"/>
      <c r="Q68" s="21"/>
      <c r="R68" s="92"/>
      <c r="S68" s="87"/>
      <c r="T68" s="74"/>
      <c r="V68" s="90"/>
      <c r="Y68" s="82"/>
    </row>
    <row r="69" spans="1:31" s="46" customFormat="1" ht="15">
      <c r="A69" s="158"/>
      <c r="B69" s="195" t="s">
        <v>31</v>
      </c>
      <c r="C69" s="196"/>
      <c r="D69" s="196"/>
      <c r="E69" s="196"/>
      <c r="F69" s="28">
        <v>21700</v>
      </c>
      <c r="G69" s="40"/>
      <c r="H69" s="41">
        <f>F69+'вільний залишок'!N69</f>
        <v>21700</v>
      </c>
      <c r="I69" s="42" t="s">
        <v>128</v>
      </c>
      <c r="J69" s="28">
        <v>20822</v>
      </c>
      <c r="K69" s="28">
        <f>F69-J69</f>
        <v>878</v>
      </c>
      <c r="L69" s="28">
        <v>30263</v>
      </c>
      <c r="M69" s="28"/>
      <c r="N69" s="85"/>
      <c r="O69" s="47"/>
      <c r="P69" s="47"/>
      <c r="Q69" s="47"/>
      <c r="R69" s="86"/>
      <c r="S69" s="87"/>
      <c r="T69" s="88"/>
      <c r="U69" s="89"/>
      <c r="V69" s="90"/>
      <c r="W69" s="89"/>
      <c r="X69" s="89"/>
      <c r="Y69" s="91">
        <f>M69-O69</f>
        <v>0</v>
      </c>
      <c r="Z69" s="111"/>
      <c r="AA69" s="112"/>
      <c r="AB69" s="112">
        <f>Y69-AA69</f>
        <v>0</v>
      </c>
      <c r="AE69" s="72">
        <f>AB69-AD69</f>
        <v>0</v>
      </c>
    </row>
    <row r="70" spans="1:25" ht="15.75">
      <c r="A70" s="11"/>
      <c r="B70" s="169" t="s">
        <v>6</v>
      </c>
      <c r="C70" s="170"/>
      <c r="D70" s="170"/>
      <c r="E70" s="3"/>
      <c r="F70" s="3"/>
      <c r="G70" s="3"/>
      <c r="H70" s="27"/>
      <c r="I70" s="5"/>
      <c r="J70" s="7"/>
      <c r="K70" s="7"/>
      <c r="L70" s="7"/>
      <c r="M70" s="36"/>
      <c r="N70" s="84"/>
      <c r="O70" s="21"/>
      <c r="P70" s="21"/>
      <c r="Q70" s="21"/>
      <c r="R70" s="92"/>
      <c r="S70" s="87"/>
      <c r="T70" s="74"/>
      <c r="V70" s="90"/>
      <c r="Y70" s="82"/>
    </row>
    <row r="71" spans="1:31" s="46" customFormat="1" ht="15">
      <c r="A71" s="45">
        <v>2</v>
      </c>
      <c r="B71" s="195" t="s">
        <v>32</v>
      </c>
      <c r="C71" s="196"/>
      <c r="D71" s="196"/>
      <c r="E71" s="196"/>
      <c r="F71" s="28">
        <v>21700</v>
      </c>
      <c r="G71" s="40"/>
      <c r="H71" s="41">
        <f>F71+'вільний залишок'!N71</f>
        <v>39878</v>
      </c>
      <c r="I71" s="42"/>
      <c r="J71" s="28"/>
      <c r="K71" s="28">
        <f>F71-J71</f>
        <v>21700</v>
      </c>
      <c r="L71" s="28">
        <v>30263</v>
      </c>
      <c r="M71" s="28"/>
      <c r="N71" s="85"/>
      <c r="O71" s="47"/>
      <c r="P71" s="47"/>
      <c r="Q71" s="47"/>
      <c r="R71" s="86"/>
      <c r="S71" s="87"/>
      <c r="T71" s="88"/>
      <c r="U71" s="89"/>
      <c r="V71" s="90"/>
      <c r="W71" s="89"/>
      <c r="X71" s="89"/>
      <c r="Y71" s="91">
        <f>M71-O71</f>
        <v>0</v>
      </c>
      <c r="Z71" s="111"/>
      <c r="AA71" s="112"/>
      <c r="AB71" s="112">
        <f>Y71-AA71</f>
        <v>0</v>
      </c>
      <c r="AE71" s="72">
        <f>AB71-AD71</f>
        <v>0</v>
      </c>
    </row>
    <row r="72" spans="1:31" s="46" customFormat="1" ht="30" customHeight="1">
      <c r="A72" s="45">
        <v>3</v>
      </c>
      <c r="B72" s="197" t="s">
        <v>33</v>
      </c>
      <c r="C72" s="198"/>
      <c r="D72" s="198"/>
      <c r="E72" s="198"/>
      <c r="F72" s="28">
        <v>21700</v>
      </c>
      <c r="G72" s="40"/>
      <c r="H72" s="41">
        <f>F72+'вільний залишок'!N72</f>
        <v>130878</v>
      </c>
      <c r="I72" s="42"/>
      <c r="J72" s="28"/>
      <c r="K72" s="28">
        <f>F72-J72</f>
        <v>21700</v>
      </c>
      <c r="L72" s="28">
        <v>30263</v>
      </c>
      <c r="M72" s="28">
        <f>1000+20000+3000</f>
        <v>24000</v>
      </c>
      <c r="N72" s="85" t="s">
        <v>200</v>
      </c>
      <c r="O72" s="47">
        <f>20000+3000</f>
        <v>23000</v>
      </c>
      <c r="P72" s="47"/>
      <c r="Q72" s="47"/>
      <c r="R72" s="86"/>
      <c r="S72" s="87"/>
      <c r="T72" s="88"/>
      <c r="U72" s="89"/>
      <c r="V72" s="90"/>
      <c r="W72" s="89"/>
      <c r="X72" s="89"/>
      <c r="Y72" s="91">
        <f>M72-O72</f>
        <v>1000</v>
      </c>
      <c r="Z72" s="115"/>
      <c r="AA72" s="112"/>
      <c r="AB72" s="112">
        <f>Y72-AA72</f>
        <v>1000</v>
      </c>
      <c r="AE72" s="144">
        <f>AB72-AD72</f>
        <v>1000</v>
      </c>
    </row>
    <row r="73" spans="1:31" ht="15">
      <c r="A73" s="8">
        <v>4</v>
      </c>
      <c r="B73" s="159" t="s">
        <v>34</v>
      </c>
      <c r="C73" s="160"/>
      <c r="D73" s="160"/>
      <c r="E73" s="160"/>
      <c r="F73" s="7">
        <v>21700</v>
      </c>
      <c r="G73" s="3"/>
      <c r="H73" s="26">
        <f>F73+'вільний залишок'!N73</f>
        <v>21700</v>
      </c>
      <c r="I73" s="5" t="s">
        <v>103</v>
      </c>
      <c r="J73" s="7">
        <v>21700</v>
      </c>
      <c r="K73" s="7">
        <f>F73-J73</f>
        <v>0</v>
      </c>
      <c r="L73" s="7">
        <v>30263</v>
      </c>
      <c r="M73" s="36"/>
      <c r="N73" s="84"/>
      <c r="O73" s="21"/>
      <c r="P73" s="21"/>
      <c r="Q73" s="21"/>
      <c r="R73" s="86"/>
      <c r="S73" s="87"/>
      <c r="T73" s="74"/>
      <c r="V73" s="90"/>
      <c r="Y73" s="82"/>
      <c r="AA73" s="112"/>
      <c r="AB73" s="112">
        <f>Y73-AA73</f>
        <v>0</v>
      </c>
      <c r="AE73" s="72">
        <f>AB73-AD73</f>
        <v>0</v>
      </c>
    </row>
    <row r="74" spans="1:31" ht="15">
      <c r="A74" s="3"/>
      <c r="B74" s="9" t="s">
        <v>43</v>
      </c>
      <c r="C74" s="9"/>
      <c r="D74" s="9"/>
      <c r="E74" s="9"/>
      <c r="F74" s="10">
        <f>F69+F71+F72+F73</f>
        <v>86800</v>
      </c>
      <c r="G74" s="3"/>
      <c r="H74" s="26">
        <f>F74+'вільний залишок'!N74</f>
        <v>214156</v>
      </c>
      <c r="I74" s="20"/>
      <c r="J74" s="10">
        <f>J69+J71+J72++J73</f>
        <v>42522</v>
      </c>
      <c r="K74" s="10">
        <f>F74-J74</f>
        <v>44278</v>
      </c>
      <c r="L74" s="10">
        <f>L69+L70+L71+L72+L73</f>
        <v>121052</v>
      </c>
      <c r="M74" s="34">
        <f>M69+M71+M72+M73</f>
        <v>24000</v>
      </c>
      <c r="N74" s="84"/>
      <c r="O74" s="93">
        <f>O69+O71+O72+O73</f>
        <v>23000</v>
      </c>
      <c r="P74" s="94">
        <f>M74-O74</f>
        <v>1000</v>
      </c>
      <c r="Q74" s="94">
        <f>SUM(Q69:Q73)</f>
        <v>0</v>
      </c>
      <c r="R74" s="94">
        <f>R69+R70+R71+R72+R73</f>
        <v>0</v>
      </c>
      <c r="S74" s="96">
        <f>R74+P74+Q74</f>
        <v>1000</v>
      </c>
      <c r="T74" s="74"/>
      <c r="U74" s="94">
        <f>U69+U71+U72++U73</f>
        <v>0</v>
      </c>
      <c r="V74" s="97">
        <f>S74-U74</f>
        <v>1000</v>
      </c>
      <c r="W74" s="98"/>
      <c r="X74" s="98"/>
      <c r="Y74" s="101">
        <f>SUM(Y66:Y73)</f>
        <v>1000</v>
      </c>
      <c r="AA74" s="113">
        <f>AA69+AA71+AA72+AA73</f>
        <v>0</v>
      </c>
      <c r="AB74" s="112">
        <f>Y74-AA74</f>
        <v>1000</v>
      </c>
      <c r="AD74" s="113">
        <f>AD69+AD71+AD72+AD73</f>
        <v>0</v>
      </c>
      <c r="AE74" s="72">
        <f>AB74-AD74</f>
        <v>1000</v>
      </c>
    </row>
    <row r="75" spans="1:25" ht="14.25" customHeight="1">
      <c r="A75" s="171" t="s">
        <v>35</v>
      </c>
      <c r="B75" s="160"/>
      <c r="C75" s="160"/>
      <c r="D75" s="160"/>
      <c r="E75" s="160"/>
      <c r="F75" s="160"/>
      <c r="G75" s="160"/>
      <c r="H75" s="160"/>
      <c r="I75" s="5"/>
      <c r="J75" s="7"/>
      <c r="K75" s="7"/>
      <c r="L75" s="7"/>
      <c r="M75" s="36"/>
      <c r="N75" s="84"/>
      <c r="O75" s="21"/>
      <c r="P75" s="21"/>
      <c r="Q75" s="21"/>
      <c r="R75" s="92"/>
      <c r="S75" s="87"/>
      <c r="T75" s="74"/>
      <c r="V75" s="90"/>
      <c r="Y75" s="82"/>
    </row>
    <row r="76" spans="1:25" ht="15" hidden="1">
      <c r="A76" s="3"/>
      <c r="B76" s="3"/>
      <c r="C76" s="3"/>
      <c r="D76" s="3"/>
      <c r="E76" s="3"/>
      <c r="F76" s="3"/>
      <c r="G76" s="3"/>
      <c r="H76" s="3"/>
      <c r="I76" s="5"/>
      <c r="J76" s="7"/>
      <c r="K76" s="7"/>
      <c r="L76" s="7"/>
      <c r="M76" s="36"/>
      <c r="N76" s="84"/>
      <c r="O76" s="21"/>
      <c r="P76" s="21"/>
      <c r="Q76" s="21"/>
      <c r="R76" s="92"/>
      <c r="S76" s="87"/>
      <c r="T76" s="74"/>
      <c r="V76" s="90"/>
      <c r="Y76" s="82">
        <f>V76-X76</f>
        <v>0</v>
      </c>
    </row>
    <row r="77" spans="1:25" ht="15">
      <c r="A77" s="158">
        <v>1</v>
      </c>
      <c r="B77" s="169" t="s">
        <v>4</v>
      </c>
      <c r="C77" s="170"/>
      <c r="D77" s="170"/>
      <c r="E77" s="3"/>
      <c r="F77" s="3"/>
      <c r="G77" s="3"/>
      <c r="H77" s="3"/>
      <c r="I77" s="5"/>
      <c r="J77" s="7"/>
      <c r="K77" s="7"/>
      <c r="L77" s="7"/>
      <c r="M77" s="36"/>
      <c r="N77" s="84"/>
      <c r="O77" s="21"/>
      <c r="P77" s="21"/>
      <c r="Q77" s="21"/>
      <c r="R77" s="92"/>
      <c r="S77" s="87"/>
      <c r="T77" s="74"/>
      <c r="V77" s="90"/>
      <c r="Y77" s="82"/>
    </row>
    <row r="78" spans="1:31" s="46" customFormat="1" ht="15">
      <c r="A78" s="158"/>
      <c r="B78" s="195" t="s">
        <v>36</v>
      </c>
      <c r="C78" s="196"/>
      <c r="D78" s="196"/>
      <c r="E78" s="196"/>
      <c r="F78" s="28">
        <v>21700</v>
      </c>
      <c r="G78" s="40"/>
      <c r="H78" s="41">
        <f>F78+'вільний залишок'!N78</f>
        <v>21700</v>
      </c>
      <c r="I78" s="42"/>
      <c r="J78" s="28"/>
      <c r="K78" s="28">
        <f>F78-J78</f>
        <v>21700</v>
      </c>
      <c r="L78" s="28">
        <v>30263</v>
      </c>
      <c r="M78" s="28">
        <v>65000</v>
      </c>
      <c r="N78" s="85"/>
      <c r="O78" s="47"/>
      <c r="P78" s="47"/>
      <c r="Q78" s="47"/>
      <c r="R78" s="86"/>
      <c r="S78" s="87"/>
      <c r="T78" s="88"/>
      <c r="U78" s="89"/>
      <c r="V78" s="90"/>
      <c r="W78" s="89"/>
      <c r="X78" s="89"/>
      <c r="Y78" s="82">
        <f>M78-O78</f>
        <v>65000</v>
      </c>
      <c r="Z78" s="111" t="s">
        <v>201</v>
      </c>
      <c r="AA78" s="112">
        <v>65000</v>
      </c>
      <c r="AB78" s="112">
        <f>Y78-AA78</f>
        <v>0</v>
      </c>
      <c r="AE78" s="72">
        <f>AB78-AD78</f>
        <v>0</v>
      </c>
    </row>
    <row r="79" spans="1:25" ht="15.75">
      <c r="A79" s="11"/>
      <c r="B79" s="169" t="s">
        <v>6</v>
      </c>
      <c r="C79" s="170"/>
      <c r="D79" s="170"/>
      <c r="E79" s="3"/>
      <c r="F79" s="3"/>
      <c r="G79" s="3"/>
      <c r="H79" s="27"/>
      <c r="I79" s="5"/>
      <c r="J79" s="7"/>
      <c r="K79" s="7"/>
      <c r="L79" s="7"/>
      <c r="M79" s="36"/>
      <c r="N79" s="84"/>
      <c r="O79" s="21"/>
      <c r="P79" s="21"/>
      <c r="Q79" s="21"/>
      <c r="R79" s="92"/>
      <c r="S79" s="87"/>
      <c r="T79" s="74"/>
      <c r="V79" s="90"/>
      <c r="Y79" s="82"/>
    </row>
    <row r="80" spans="1:31" s="46" customFormat="1" ht="15">
      <c r="A80" s="45">
        <v>2</v>
      </c>
      <c r="B80" s="195" t="s">
        <v>37</v>
      </c>
      <c r="C80" s="196"/>
      <c r="D80" s="196"/>
      <c r="E80" s="196"/>
      <c r="F80" s="28">
        <v>21700</v>
      </c>
      <c r="G80" s="40"/>
      <c r="H80" s="41">
        <f>F80+'вільний залишок'!N80</f>
        <v>21700</v>
      </c>
      <c r="I80" s="42"/>
      <c r="J80" s="28"/>
      <c r="K80" s="28">
        <f>F80-J80</f>
        <v>21700</v>
      </c>
      <c r="L80" s="28">
        <v>30263</v>
      </c>
      <c r="M80" s="28">
        <v>25000</v>
      </c>
      <c r="N80" s="85"/>
      <c r="O80" s="47"/>
      <c r="P80" s="47"/>
      <c r="Q80" s="47"/>
      <c r="R80" s="86"/>
      <c r="S80" s="87"/>
      <c r="T80" s="88"/>
      <c r="U80" s="89"/>
      <c r="V80" s="90"/>
      <c r="W80" s="89"/>
      <c r="X80" s="89"/>
      <c r="Y80" s="82">
        <f>M80-O80</f>
        <v>25000</v>
      </c>
      <c r="Z80" s="111" t="s">
        <v>201</v>
      </c>
      <c r="AA80" s="112">
        <v>25000</v>
      </c>
      <c r="AB80" s="112">
        <f>Y80-AA80</f>
        <v>0</v>
      </c>
      <c r="AE80" s="72">
        <f>AB80-AD80</f>
        <v>0</v>
      </c>
    </row>
    <row r="81" spans="1:31" s="46" customFormat="1" ht="21.75" customHeight="1">
      <c r="A81" s="45">
        <v>3</v>
      </c>
      <c r="B81" s="195" t="s">
        <v>38</v>
      </c>
      <c r="C81" s="195"/>
      <c r="D81" s="195"/>
      <c r="E81" s="195"/>
      <c r="F81" s="28">
        <v>21700</v>
      </c>
      <c r="G81" s="40"/>
      <c r="H81" s="41">
        <f>F81+'вільний залишок'!N81</f>
        <v>21700</v>
      </c>
      <c r="I81" s="42"/>
      <c r="J81" s="28"/>
      <c r="K81" s="28">
        <f>F81-J81</f>
        <v>21700</v>
      </c>
      <c r="L81" s="28">
        <v>30263</v>
      </c>
      <c r="M81" s="28"/>
      <c r="N81" s="85"/>
      <c r="O81" s="47"/>
      <c r="P81" s="47"/>
      <c r="Q81" s="47"/>
      <c r="R81" s="86"/>
      <c r="S81" s="87"/>
      <c r="T81" s="88"/>
      <c r="U81" s="89"/>
      <c r="V81" s="90"/>
      <c r="W81" s="89"/>
      <c r="X81" s="89"/>
      <c r="Y81" s="82">
        <f>M81-O81</f>
        <v>0</v>
      </c>
      <c r="Z81" s="111"/>
      <c r="AA81" s="112"/>
      <c r="AB81" s="112">
        <f>Y81-AA81</f>
        <v>0</v>
      </c>
      <c r="AE81" s="72">
        <f>AB81-AD81</f>
        <v>0</v>
      </c>
    </row>
    <row r="82" spans="1:31" ht="15">
      <c r="A82" s="3"/>
      <c r="B82" s="9" t="s">
        <v>43</v>
      </c>
      <c r="C82" s="9"/>
      <c r="D82" s="9"/>
      <c r="E82" s="9"/>
      <c r="F82" s="10">
        <f>F78+F80+F81</f>
        <v>65100</v>
      </c>
      <c r="G82" s="3"/>
      <c r="H82" s="26">
        <f>F82+'вільний залишок'!N82</f>
        <v>65100</v>
      </c>
      <c r="I82" s="20"/>
      <c r="J82" s="10">
        <f>J78+J80+J81</f>
        <v>0</v>
      </c>
      <c r="K82" s="10">
        <f>F82-J82</f>
        <v>65100</v>
      </c>
      <c r="L82" s="10">
        <f>L76+L78+L79+L80+L81</f>
        <v>90789</v>
      </c>
      <c r="M82" s="34">
        <f>M78+M80+M81</f>
        <v>90000</v>
      </c>
      <c r="N82" s="84"/>
      <c r="O82" s="93">
        <f>O78+O80+O81</f>
        <v>0</v>
      </c>
      <c r="P82" s="94">
        <f>M82-O82</f>
        <v>90000</v>
      </c>
      <c r="Q82" s="94">
        <f>SUM(Q78:Q81)</f>
        <v>0</v>
      </c>
      <c r="R82" s="94">
        <f>R76+R78+R79+R80+R81</f>
        <v>0</v>
      </c>
      <c r="S82" s="96">
        <f aca="true" t="shared" si="6" ref="S82:S96">R82+P82+Q82</f>
        <v>90000</v>
      </c>
      <c r="T82" s="74"/>
      <c r="U82" s="94">
        <f>U78+U80+U81</f>
        <v>0</v>
      </c>
      <c r="V82" s="97">
        <f aca="true" t="shared" si="7" ref="V82:V96">S82-U82</f>
        <v>90000</v>
      </c>
      <c r="W82" s="98"/>
      <c r="X82" s="98"/>
      <c r="Y82" s="101">
        <f>SUM(Y77:Y81)</f>
        <v>90000</v>
      </c>
      <c r="AA82" s="113">
        <f>AA78+AA80+AA81</f>
        <v>90000</v>
      </c>
      <c r="AB82" s="112">
        <f>Y82-AA82</f>
        <v>0</v>
      </c>
      <c r="AD82" s="113">
        <f>AD78+AD80+AD81</f>
        <v>0</v>
      </c>
      <c r="AE82" s="72">
        <f>AB82-AD82</f>
        <v>0</v>
      </c>
    </row>
    <row r="83" spans="1:25" ht="15">
      <c r="A83" s="171" t="s">
        <v>39</v>
      </c>
      <c r="B83" s="160"/>
      <c r="C83" s="160"/>
      <c r="D83" s="160"/>
      <c r="E83" s="160"/>
      <c r="F83" s="160"/>
      <c r="G83" s="160"/>
      <c r="H83" s="160"/>
      <c r="I83" s="5"/>
      <c r="J83" s="7"/>
      <c r="K83" s="7"/>
      <c r="L83" s="7"/>
      <c r="M83" s="36"/>
      <c r="N83" s="84"/>
      <c r="O83" s="21"/>
      <c r="P83" s="21"/>
      <c r="Q83" s="21"/>
      <c r="R83" s="92"/>
      <c r="S83" s="87"/>
      <c r="T83" s="74"/>
      <c r="V83" s="90">
        <f t="shared" si="7"/>
        <v>0</v>
      </c>
      <c r="Y83" s="82"/>
    </row>
    <row r="84" spans="1:25" ht="14.25" customHeight="1">
      <c r="A84" s="160"/>
      <c r="B84" s="160"/>
      <c r="C84" s="160"/>
      <c r="D84" s="160"/>
      <c r="E84" s="160"/>
      <c r="F84" s="160"/>
      <c r="G84" s="160"/>
      <c r="H84" s="160"/>
      <c r="I84" s="5"/>
      <c r="J84" s="7"/>
      <c r="K84" s="7"/>
      <c r="L84" s="7"/>
      <c r="M84" s="36"/>
      <c r="N84" s="84"/>
      <c r="O84" s="21"/>
      <c r="P84" s="21"/>
      <c r="Q84" s="21"/>
      <c r="R84" s="92"/>
      <c r="S84" s="87"/>
      <c r="T84" s="74"/>
      <c r="V84" s="90">
        <f t="shared" si="7"/>
        <v>0</v>
      </c>
      <c r="Y84" s="82"/>
    </row>
    <row r="85" spans="1:25" ht="15" hidden="1">
      <c r="A85" s="3"/>
      <c r="B85" s="3"/>
      <c r="C85" s="3"/>
      <c r="D85" s="3"/>
      <c r="E85" s="3"/>
      <c r="F85" s="3"/>
      <c r="G85" s="3"/>
      <c r="H85" s="3"/>
      <c r="I85" s="5"/>
      <c r="J85" s="7"/>
      <c r="K85" s="7"/>
      <c r="L85" s="7"/>
      <c r="M85" s="36"/>
      <c r="N85" s="84"/>
      <c r="O85" s="21"/>
      <c r="P85" s="21"/>
      <c r="Q85" s="21"/>
      <c r="R85" s="92"/>
      <c r="S85" s="87"/>
      <c r="T85" s="74"/>
      <c r="V85" s="90">
        <f t="shared" si="7"/>
        <v>0</v>
      </c>
      <c r="Y85" s="82">
        <f>V85-X85</f>
        <v>0</v>
      </c>
    </row>
    <row r="86" spans="1:25" ht="15">
      <c r="A86" s="158">
        <v>1</v>
      </c>
      <c r="B86" s="169" t="s">
        <v>4</v>
      </c>
      <c r="C86" s="170"/>
      <c r="D86" s="170"/>
      <c r="E86" s="3"/>
      <c r="F86" s="3"/>
      <c r="G86" s="3"/>
      <c r="H86" s="3"/>
      <c r="I86" s="5"/>
      <c r="J86" s="7"/>
      <c r="K86" s="7"/>
      <c r="L86" s="7"/>
      <c r="M86" s="36"/>
      <c r="N86" s="84"/>
      <c r="O86" s="21"/>
      <c r="P86" s="21"/>
      <c r="Q86" s="21"/>
      <c r="R86" s="92"/>
      <c r="S86" s="87"/>
      <c r="T86" s="74"/>
      <c r="V86" s="90">
        <f t="shared" si="7"/>
        <v>0</v>
      </c>
      <c r="Y86" s="82"/>
    </row>
    <row r="87" spans="1:31" s="46" customFormat="1" ht="15">
      <c r="A87" s="158"/>
      <c r="B87" s="197" t="s">
        <v>40</v>
      </c>
      <c r="C87" s="198"/>
      <c r="D87" s="198"/>
      <c r="E87" s="198"/>
      <c r="F87" s="28">
        <v>21700</v>
      </c>
      <c r="G87" s="40"/>
      <c r="H87" s="41">
        <f>F87+'вільний залишок'!N87</f>
        <v>21878</v>
      </c>
      <c r="I87" s="42"/>
      <c r="J87" s="28"/>
      <c r="K87" s="28">
        <f>F87-J87</f>
        <v>21700</v>
      </c>
      <c r="L87" s="28">
        <v>30263</v>
      </c>
      <c r="M87" s="28">
        <v>110000</v>
      </c>
      <c r="N87" s="85"/>
      <c r="O87" s="47"/>
      <c r="P87" s="47"/>
      <c r="Q87" s="47"/>
      <c r="R87" s="86"/>
      <c r="S87" s="87"/>
      <c r="T87" s="88"/>
      <c r="U87" s="89"/>
      <c r="V87" s="90"/>
      <c r="W87" s="89"/>
      <c r="X87" s="89"/>
      <c r="Y87" s="82">
        <f>M87-O87</f>
        <v>110000</v>
      </c>
      <c r="Z87" s="111" t="s">
        <v>202</v>
      </c>
      <c r="AA87" s="112">
        <f>79300+700</f>
        <v>80000</v>
      </c>
      <c r="AB87" s="112">
        <f>Y87-AA87</f>
        <v>30000</v>
      </c>
      <c r="AE87" s="144">
        <f>AB87-AD87</f>
        <v>30000</v>
      </c>
    </row>
    <row r="88" spans="1:25" ht="15">
      <c r="A88" s="8"/>
      <c r="B88" s="169" t="s">
        <v>6</v>
      </c>
      <c r="C88" s="170"/>
      <c r="D88" s="170"/>
      <c r="E88" s="3"/>
      <c r="F88" s="3"/>
      <c r="G88" s="3"/>
      <c r="H88" s="26">
        <f>F88+'вільний залишок'!N88</f>
        <v>0</v>
      </c>
      <c r="I88" s="5"/>
      <c r="J88" s="7"/>
      <c r="K88" s="7"/>
      <c r="L88" s="7"/>
      <c r="M88" s="36"/>
      <c r="N88" s="84"/>
      <c r="O88" s="21"/>
      <c r="P88" s="21"/>
      <c r="Q88" s="21"/>
      <c r="R88" s="92"/>
      <c r="S88" s="87"/>
      <c r="T88" s="74"/>
      <c r="V88" s="90"/>
      <c r="Y88" s="82"/>
    </row>
    <row r="89" spans="1:31" ht="15">
      <c r="A89" s="8">
        <v>2</v>
      </c>
      <c r="B89" s="159" t="s">
        <v>41</v>
      </c>
      <c r="C89" s="160"/>
      <c r="D89" s="160"/>
      <c r="E89" s="160"/>
      <c r="F89" s="7">
        <v>21700</v>
      </c>
      <c r="G89" s="3"/>
      <c r="H89" s="26">
        <f>F89+'вільний залишок'!N89</f>
        <v>21700</v>
      </c>
      <c r="I89" s="5" t="s">
        <v>101</v>
      </c>
      <c r="J89" s="7">
        <v>21700</v>
      </c>
      <c r="K89" s="7">
        <f>F89-J89</f>
        <v>0</v>
      </c>
      <c r="L89" s="7">
        <v>30263</v>
      </c>
      <c r="M89" s="36"/>
      <c r="N89" s="84"/>
      <c r="O89" s="21"/>
      <c r="P89" s="21">
        <f>M89-O89</f>
        <v>0</v>
      </c>
      <c r="Q89" s="21"/>
      <c r="R89" s="86">
        <v>24114</v>
      </c>
      <c r="S89" s="87">
        <f t="shared" si="6"/>
        <v>24114</v>
      </c>
      <c r="T89" s="74" t="s">
        <v>163</v>
      </c>
      <c r="U89" s="73">
        <f>25357-1243</f>
        <v>24114</v>
      </c>
      <c r="V89" s="90">
        <f t="shared" si="7"/>
        <v>0</v>
      </c>
      <c r="Y89" s="82">
        <f>M89-O89</f>
        <v>0</v>
      </c>
      <c r="AA89" s="112"/>
      <c r="AB89" s="112">
        <f>Y89-AA89</f>
        <v>0</v>
      </c>
      <c r="AE89" s="72">
        <f>AB89-AD89</f>
        <v>0</v>
      </c>
    </row>
    <row r="90" spans="1:31" ht="15">
      <c r="A90" s="3"/>
      <c r="B90" s="9" t="s">
        <v>43</v>
      </c>
      <c r="C90" s="9"/>
      <c r="D90" s="9"/>
      <c r="E90" s="9"/>
      <c r="F90" s="10">
        <f>F87+F89</f>
        <v>43400</v>
      </c>
      <c r="G90" s="3"/>
      <c r="H90" s="26">
        <f>F90+'вільний залишок'!N90</f>
        <v>43578</v>
      </c>
      <c r="I90" s="20"/>
      <c r="J90" s="10">
        <f>J87+J89</f>
        <v>21700</v>
      </c>
      <c r="K90" s="10">
        <f>F90-J90</f>
        <v>21700</v>
      </c>
      <c r="L90" s="10">
        <f>L84+L86+L87+L88+L89</f>
        <v>60526</v>
      </c>
      <c r="M90" s="34">
        <f>M87+M89</f>
        <v>110000</v>
      </c>
      <c r="N90" s="84"/>
      <c r="O90" s="93">
        <f>O87+O89</f>
        <v>0</v>
      </c>
      <c r="P90" s="94">
        <f>M90-O90</f>
        <v>110000</v>
      </c>
      <c r="Q90" s="94">
        <f>SUM(Q87:Q89)</f>
        <v>0</v>
      </c>
      <c r="R90" s="94">
        <f>R87+R89</f>
        <v>24114</v>
      </c>
      <c r="S90" s="87">
        <f t="shared" si="6"/>
        <v>134114</v>
      </c>
      <c r="T90" s="74"/>
      <c r="U90" s="94">
        <f>U87+U89</f>
        <v>24114</v>
      </c>
      <c r="V90" s="97">
        <f t="shared" si="7"/>
        <v>110000</v>
      </c>
      <c r="W90" s="98"/>
      <c r="X90" s="98"/>
      <c r="Y90" s="82">
        <f>M90-O90</f>
        <v>110000</v>
      </c>
      <c r="AA90" s="113">
        <f>AA87+AA89</f>
        <v>80000</v>
      </c>
      <c r="AB90" s="112">
        <f>Y90-AA90</f>
        <v>30000</v>
      </c>
      <c r="AD90" s="113">
        <f>AD87+AD89</f>
        <v>0</v>
      </c>
      <c r="AE90" s="72">
        <f>AB90-AD90</f>
        <v>30000</v>
      </c>
    </row>
    <row r="91" spans="1:25" ht="5.25" customHeight="1">
      <c r="A91" s="3"/>
      <c r="B91" s="3"/>
      <c r="C91" s="3"/>
      <c r="D91" s="3"/>
      <c r="E91" s="3"/>
      <c r="F91" s="3"/>
      <c r="G91" s="3"/>
      <c r="H91" s="3"/>
      <c r="I91" s="5"/>
      <c r="J91" s="7"/>
      <c r="K91" s="7"/>
      <c r="L91" s="7"/>
      <c r="M91" s="36"/>
      <c r="N91" s="84"/>
      <c r="O91" s="21"/>
      <c r="P91" s="21"/>
      <c r="Q91" s="21"/>
      <c r="R91" s="92"/>
      <c r="S91" s="87">
        <f t="shared" si="6"/>
        <v>0</v>
      </c>
      <c r="T91" s="74"/>
      <c r="V91" s="90">
        <f t="shared" si="7"/>
        <v>0</v>
      </c>
      <c r="Y91" s="82"/>
    </row>
    <row r="92" spans="1:25" ht="0.75" customHeight="1" hidden="1">
      <c r="A92" s="3"/>
      <c r="B92" s="3"/>
      <c r="C92" s="3"/>
      <c r="D92" s="3"/>
      <c r="E92" s="3"/>
      <c r="F92" s="3"/>
      <c r="G92" s="3"/>
      <c r="H92" s="3"/>
      <c r="I92" s="5"/>
      <c r="J92" s="7"/>
      <c r="K92" s="7"/>
      <c r="L92" s="7"/>
      <c r="M92" s="36">
        <f>L92+K92</f>
        <v>0</v>
      </c>
      <c r="N92" s="84"/>
      <c r="O92" s="21"/>
      <c r="P92" s="21">
        <f>M92-O92</f>
        <v>0</v>
      </c>
      <c r="Q92" s="21"/>
      <c r="R92" s="92"/>
      <c r="S92" s="87">
        <f t="shared" si="6"/>
        <v>0</v>
      </c>
      <c r="T92" s="74"/>
      <c r="V92" s="90">
        <f t="shared" si="7"/>
        <v>0</v>
      </c>
      <c r="Y92" s="82">
        <f>V92-X92</f>
        <v>0</v>
      </c>
    </row>
    <row r="93" spans="1:31" ht="15.75">
      <c r="A93" s="13">
        <v>1</v>
      </c>
      <c r="B93" s="145" t="s">
        <v>47</v>
      </c>
      <c r="C93" s="145"/>
      <c r="D93" s="145"/>
      <c r="E93" s="146"/>
      <c r="F93" s="7">
        <v>21700</v>
      </c>
      <c r="G93" s="3"/>
      <c r="H93" s="26">
        <f>F93+'вільний залишок'!N93</f>
        <v>21700</v>
      </c>
      <c r="I93" s="5" t="s">
        <v>108</v>
      </c>
      <c r="J93" s="7">
        <v>21700</v>
      </c>
      <c r="K93" s="7">
        <f>F93-J93</f>
        <v>0</v>
      </c>
      <c r="L93" s="7">
        <v>30263</v>
      </c>
      <c r="M93" s="36">
        <v>5087</v>
      </c>
      <c r="N93" s="84"/>
      <c r="O93" s="21"/>
      <c r="P93" s="21">
        <f>M93-O93</f>
        <v>5087</v>
      </c>
      <c r="Q93" s="21"/>
      <c r="R93" s="86">
        <v>24114</v>
      </c>
      <c r="S93" s="87">
        <f t="shared" si="6"/>
        <v>29201</v>
      </c>
      <c r="T93" s="74" t="s">
        <v>156</v>
      </c>
      <c r="U93" s="73">
        <f>9000+15114</f>
        <v>24114</v>
      </c>
      <c r="V93" s="90">
        <f t="shared" si="7"/>
        <v>5087</v>
      </c>
      <c r="Y93" s="82">
        <f>M93-O93</f>
        <v>5087</v>
      </c>
      <c r="Z93" s="107" t="s">
        <v>237</v>
      </c>
      <c r="AA93" s="112">
        <v>1200</v>
      </c>
      <c r="AB93" s="112">
        <f>Y93-AA93</f>
        <v>3887</v>
      </c>
      <c r="AE93" s="144">
        <f>AB93-AD93</f>
        <v>3887</v>
      </c>
    </row>
    <row r="94" spans="1:31" ht="15.75">
      <c r="A94" s="13">
        <v>2</v>
      </c>
      <c r="B94" s="145" t="s">
        <v>48</v>
      </c>
      <c r="C94" s="145"/>
      <c r="D94" s="145"/>
      <c r="E94" s="147"/>
      <c r="F94" s="28">
        <v>21700</v>
      </c>
      <c r="G94" s="40"/>
      <c r="H94" s="41">
        <f>F94+'вільний залишок'!N94</f>
        <v>21700</v>
      </c>
      <c r="I94" s="43" t="s">
        <v>107</v>
      </c>
      <c r="J94" s="28">
        <v>14822</v>
      </c>
      <c r="K94" s="28">
        <f>F94-J94</f>
        <v>6878</v>
      </c>
      <c r="L94" s="7">
        <v>30263</v>
      </c>
      <c r="M94" s="36">
        <v>500</v>
      </c>
      <c r="N94" s="84"/>
      <c r="O94" s="21"/>
      <c r="P94" s="21">
        <f>M94-O94</f>
        <v>500</v>
      </c>
      <c r="Q94" s="21"/>
      <c r="R94" s="86">
        <v>24114</v>
      </c>
      <c r="S94" s="87">
        <f t="shared" si="6"/>
        <v>24614</v>
      </c>
      <c r="T94" s="74" t="s">
        <v>113</v>
      </c>
      <c r="U94" s="73">
        <f>10000+11255+10000</f>
        <v>31255</v>
      </c>
      <c r="V94" s="90">
        <f t="shared" si="7"/>
        <v>-6641</v>
      </c>
      <c r="Y94" s="82">
        <f>M94-O94</f>
        <v>500</v>
      </c>
      <c r="AA94" s="112"/>
      <c r="AB94" s="112">
        <f>Y94-AA94</f>
        <v>500</v>
      </c>
      <c r="AE94" s="144">
        <f>AB94-AD94</f>
        <v>500</v>
      </c>
    </row>
    <row r="95" spans="1:31" ht="15.75">
      <c r="A95" s="15">
        <f>A20+A32+A44+A54+A64+A73+A81+A89+A94</f>
        <v>36</v>
      </c>
      <c r="B95" s="16" t="s">
        <v>49</v>
      </c>
      <c r="C95" s="16"/>
      <c r="D95" s="16"/>
      <c r="E95" s="9"/>
      <c r="F95" s="10">
        <f>F21+F33+F45+F55+F65+F74+F82+F90+F93+F94</f>
        <v>781200</v>
      </c>
      <c r="G95" s="3"/>
      <c r="H95" s="26">
        <f>F95+'вільний залишок'!N95</f>
        <v>800878</v>
      </c>
      <c r="I95" s="20"/>
      <c r="J95" s="10">
        <f>J93+J94</f>
        <v>36522</v>
      </c>
      <c r="K95" s="10">
        <f>K93+K94</f>
        <v>6878</v>
      </c>
      <c r="L95" s="10">
        <f>L93+L94</f>
        <v>60526</v>
      </c>
      <c r="M95" s="34">
        <f>M93+M94</f>
        <v>5587</v>
      </c>
      <c r="N95" s="84"/>
      <c r="O95" s="93">
        <f>O93+O94</f>
        <v>0</v>
      </c>
      <c r="P95" s="94">
        <f>M95-O95</f>
        <v>5587</v>
      </c>
      <c r="Q95" s="94">
        <f>SUM(Q93:Q94)</f>
        <v>0</v>
      </c>
      <c r="R95" s="94">
        <f>R93+R94</f>
        <v>48228</v>
      </c>
      <c r="S95" s="96">
        <f t="shared" si="6"/>
        <v>53815</v>
      </c>
      <c r="T95" s="74"/>
      <c r="U95" s="94">
        <f>U93+U94</f>
        <v>55369</v>
      </c>
      <c r="V95" s="90">
        <f t="shared" si="7"/>
        <v>-1554</v>
      </c>
      <c r="Y95" s="82">
        <f>M95-O95</f>
        <v>5587</v>
      </c>
      <c r="Z95" s="114"/>
      <c r="AA95" s="113">
        <f>AA93+AA94</f>
        <v>1200</v>
      </c>
      <c r="AB95" s="112">
        <f>Y95-AA95</f>
        <v>4387</v>
      </c>
      <c r="AD95" s="113">
        <f>AD93+AD94</f>
        <v>0</v>
      </c>
      <c r="AE95" s="72">
        <f>AB95-AD95</f>
        <v>4387</v>
      </c>
    </row>
    <row r="96" spans="1:31" ht="15">
      <c r="A96" s="3"/>
      <c r="B96" s="17" t="s">
        <v>55</v>
      </c>
      <c r="C96" s="17"/>
      <c r="D96" s="17"/>
      <c r="E96" s="17"/>
      <c r="F96" s="18">
        <f>F95</f>
        <v>781200</v>
      </c>
      <c r="G96" s="17"/>
      <c r="H96" s="26">
        <f>F96+'вільний залишок'!N96</f>
        <v>1082714</v>
      </c>
      <c r="I96" s="17"/>
      <c r="J96" s="18">
        <f>J21++J33+J45+J55+J65+J74+J82+J90++J95</f>
        <v>510244</v>
      </c>
      <c r="K96" s="10">
        <f>K21++K33+K45+K55+K65+K74+K82+K90++K95</f>
        <v>270956</v>
      </c>
      <c r="L96" s="10">
        <f>L21+L33+L45+L55+L65+L74+L82+L90+L95</f>
        <v>1089468</v>
      </c>
      <c r="M96" s="120">
        <f>M21+M33+M45+M55+M65+M74+M82+M90+M95</f>
        <v>315525</v>
      </c>
      <c r="N96" s="84"/>
      <c r="O96" s="102">
        <f>O21+O33+O45+O55+O65+O74+O82+O90+O95</f>
        <v>42439</v>
      </c>
      <c r="P96" s="94">
        <f>M96-O96</f>
        <v>273086</v>
      </c>
      <c r="Q96" s="102">
        <f>Q21+Q33+Q45+Q55+Q65+Q74+Q82+Q90+Q95</f>
        <v>0</v>
      </c>
      <c r="R96" s="94">
        <f>R21+R33+R45+R55+R65+R74+R82+R90+R95</f>
        <v>313482</v>
      </c>
      <c r="S96" s="96">
        <f t="shared" si="6"/>
        <v>586568</v>
      </c>
      <c r="T96" s="74"/>
      <c r="U96" s="102">
        <f>U21++U33+U45+U55+U65+U74+U82+U90++U95</f>
        <v>362334</v>
      </c>
      <c r="V96" s="97">
        <f t="shared" si="7"/>
        <v>224234</v>
      </c>
      <c r="W96" s="98"/>
      <c r="X96" s="98"/>
      <c r="Y96" s="101">
        <f>Y90+Y82+Y74+Y65+Y55+Y45+Y33+Y21+Y95</f>
        <v>273086</v>
      </c>
      <c r="AA96" s="116">
        <f>AA21+AA33+AA45+AA55+AA65+AA74+AA82+AA90+AA95</f>
        <v>192250</v>
      </c>
      <c r="AB96" s="112">
        <f>Y96-AA96</f>
        <v>80836</v>
      </c>
      <c r="AD96" s="116">
        <f>AD21+AD33+AD45+AD55+AD65+AD74+AD82+AD90+AD95</f>
        <v>3738</v>
      </c>
      <c r="AE96" s="72">
        <f>AB96-AD96</f>
        <v>77098</v>
      </c>
    </row>
    <row r="97" spans="1:25" ht="15">
      <c r="A97" s="3">
        <v>36</v>
      </c>
      <c r="B97" s="170" t="s">
        <v>50</v>
      </c>
      <c r="C97" s="170"/>
      <c r="D97" s="170"/>
      <c r="E97" s="170"/>
      <c r="F97" s="23">
        <v>781218</v>
      </c>
      <c r="G97" s="3"/>
      <c r="H97" s="26">
        <f>F97+'вільний залишок'!N97</f>
        <v>1082736</v>
      </c>
      <c r="I97" s="22"/>
      <c r="J97" s="21"/>
      <c r="K97" s="23">
        <f>F97-J97</f>
        <v>781218</v>
      </c>
      <c r="L97" s="23"/>
      <c r="M97" s="23"/>
      <c r="N97" s="84"/>
      <c r="O97" s="22"/>
      <c r="P97" s="22"/>
      <c r="Q97" s="22"/>
      <c r="R97" s="92"/>
      <c r="S97" s="92"/>
      <c r="T97" s="74"/>
      <c r="U97" s="103">
        <f>U96-Q96</f>
        <v>362334</v>
      </c>
      <c r="Y97" s="82">
        <f>V97-X97</f>
        <v>0</v>
      </c>
    </row>
    <row r="98" spans="1:25" ht="15">
      <c r="A98" s="3"/>
      <c r="B98" s="3"/>
      <c r="C98" s="3"/>
      <c r="D98" s="3"/>
      <c r="E98" s="3"/>
      <c r="F98" s="19">
        <f>F97-F95</f>
        <v>18</v>
      </c>
      <c r="G98" s="3"/>
      <c r="H98" s="3"/>
      <c r="I98" s="3"/>
      <c r="J98" s="7"/>
      <c r="K98" s="7">
        <f>F98-J98</f>
        <v>18</v>
      </c>
      <c r="L98" s="7"/>
      <c r="M98" s="7"/>
      <c r="N98" s="84"/>
      <c r="O98" s="22"/>
      <c r="P98" s="21">
        <f>M98</f>
        <v>0</v>
      </c>
      <c r="Q98" s="21"/>
      <c r="R98" s="104">
        <v>19</v>
      </c>
      <c r="S98" s="104">
        <f>P98+R98</f>
        <v>19</v>
      </c>
      <c r="T98" s="74"/>
      <c r="V98" s="105">
        <f>S98</f>
        <v>19</v>
      </c>
      <c r="Y98" s="82"/>
    </row>
    <row r="99" spans="1:28" ht="15">
      <c r="A99" s="3"/>
      <c r="B99" s="44" t="s">
        <v>142</v>
      </c>
      <c r="C99" s="3"/>
      <c r="D99" s="3"/>
      <c r="E99" s="3"/>
      <c r="F99" s="3"/>
      <c r="G99" s="3"/>
      <c r="H99" s="3"/>
      <c r="I99" s="3"/>
      <c r="J99" s="3"/>
      <c r="K99" s="30">
        <f>K96+K98</f>
        <v>270974</v>
      </c>
      <c r="L99" s="30"/>
      <c r="M99" s="30">
        <v>312525</v>
      </c>
      <c r="N99" s="22"/>
      <c r="O99" s="22"/>
      <c r="P99" s="106">
        <f>P96+P98</f>
        <v>273086</v>
      </c>
      <c r="Q99" s="106"/>
      <c r="R99" s="92"/>
      <c r="S99" s="106">
        <f>S96+S98</f>
        <v>586587</v>
      </c>
      <c r="V99" s="106">
        <f>V96+V98</f>
        <v>224253</v>
      </c>
      <c r="Y99" s="82">
        <f>M96-O96</f>
        <v>273086</v>
      </c>
      <c r="AB99" s="118">
        <f>'вільний залишок'!AC96+'повернення невик.коштів 2018'!AB96</f>
        <v>85966</v>
      </c>
    </row>
    <row r="100" spans="1:17" ht="15">
      <c r="A100" s="3"/>
      <c r="B100" s="3"/>
      <c r="C100" s="3"/>
      <c r="D100" s="3"/>
      <c r="E100" s="3"/>
      <c r="F100" s="3"/>
      <c r="G100" s="3"/>
      <c r="H100" s="3"/>
      <c r="K100" s="3"/>
      <c r="L100" s="3"/>
      <c r="M100" s="3"/>
      <c r="N100" s="22"/>
      <c r="O100" s="22"/>
      <c r="P100" s="22"/>
      <c r="Q100" s="22"/>
    </row>
    <row r="101" spans="1:17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22"/>
      <c r="O101" s="22"/>
      <c r="P101" s="22"/>
      <c r="Q101" s="22"/>
    </row>
    <row r="102" spans="1:17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22"/>
      <c r="O102" s="22"/>
      <c r="P102" s="22"/>
      <c r="Q102" s="22"/>
    </row>
    <row r="103" spans="1:17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22"/>
      <c r="O103" s="22"/>
      <c r="P103" s="22"/>
      <c r="Q103" s="22"/>
    </row>
    <row r="104" spans="1:17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22"/>
      <c r="O104" s="22"/>
      <c r="P104" s="22"/>
      <c r="Q104" s="22"/>
    </row>
    <row r="105" spans="1:17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22"/>
      <c r="O105" s="22"/>
      <c r="P105" s="22"/>
      <c r="Q105" s="22"/>
    </row>
    <row r="106" spans="1:17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22"/>
      <c r="O106" s="22"/>
      <c r="P106" s="22"/>
      <c r="Q106" s="22"/>
    </row>
    <row r="107" spans="1:17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22"/>
      <c r="O107" s="22"/>
      <c r="P107" s="22"/>
      <c r="Q107" s="22"/>
    </row>
    <row r="108" spans="1:17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22"/>
      <c r="O108" s="22"/>
      <c r="P108" s="22"/>
      <c r="Q108" s="22"/>
    </row>
    <row r="109" spans="1:17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22"/>
      <c r="O109" s="22"/>
      <c r="P109" s="22"/>
      <c r="Q109" s="22"/>
    </row>
    <row r="110" spans="1:17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22"/>
      <c r="O110" s="22"/>
      <c r="P110" s="22"/>
      <c r="Q110" s="22"/>
    </row>
    <row r="111" spans="1:17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22"/>
      <c r="O111" s="22"/>
      <c r="P111" s="22"/>
      <c r="Q111" s="22"/>
    </row>
    <row r="112" spans="1:17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22"/>
      <c r="O112" s="22"/>
      <c r="P112" s="22"/>
      <c r="Q112" s="22"/>
    </row>
    <row r="113" spans="1:17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22"/>
      <c r="O113" s="22"/>
      <c r="P113" s="22"/>
      <c r="Q113" s="22"/>
    </row>
    <row r="114" spans="1:17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22"/>
      <c r="O114" s="22"/>
      <c r="P114" s="22"/>
      <c r="Q114" s="22"/>
    </row>
    <row r="115" spans="1:17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22"/>
      <c r="O115" s="22"/>
      <c r="P115" s="22"/>
      <c r="Q115" s="22"/>
    </row>
    <row r="116" spans="1:17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22"/>
      <c r="O116" s="22"/>
      <c r="P116" s="22"/>
      <c r="Q116" s="22"/>
    </row>
    <row r="117" spans="1:17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22"/>
      <c r="O117" s="22"/>
      <c r="P117" s="22"/>
      <c r="Q117" s="22"/>
    </row>
    <row r="118" spans="1:17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22"/>
      <c r="O118" s="22"/>
      <c r="P118" s="22"/>
      <c r="Q118" s="22"/>
    </row>
    <row r="119" spans="1:17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22"/>
      <c r="O119" s="22"/>
      <c r="P119" s="22"/>
      <c r="Q119" s="22"/>
    </row>
    <row r="120" spans="1:17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22"/>
      <c r="O120" s="22"/>
      <c r="P120" s="22"/>
      <c r="Q120" s="22"/>
    </row>
    <row r="121" spans="1:17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22"/>
      <c r="O121" s="22"/>
      <c r="P121" s="22"/>
      <c r="Q121" s="22"/>
    </row>
    <row r="122" spans="1:17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22"/>
      <c r="O122" s="22"/>
      <c r="P122" s="22"/>
      <c r="Q122" s="22"/>
    </row>
    <row r="123" spans="1:17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22"/>
      <c r="O123" s="22"/>
      <c r="P123" s="22"/>
      <c r="Q123" s="22"/>
    </row>
    <row r="124" spans="1:17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22"/>
      <c r="O124" s="22"/>
      <c r="P124" s="22"/>
      <c r="Q124" s="22"/>
    </row>
    <row r="125" spans="1:17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22"/>
      <c r="O125" s="22"/>
      <c r="P125" s="22"/>
      <c r="Q125" s="22"/>
    </row>
    <row r="126" spans="1:17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2"/>
      <c r="O126" s="22"/>
      <c r="P126" s="22"/>
      <c r="Q126" s="22"/>
    </row>
    <row r="127" spans="1:17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22"/>
      <c r="O127" s="22"/>
      <c r="P127" s="22"/>
      <c r="Q127" s="22"/>
    </row>
    <row r="128" spans="1:17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22"/>
      <c r="O128" s="22"/>
      <c r="P128" s="22"/>
      <c r="Q128" s="22"/>
    </row>
    <row r="129" spans="1:17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22"/>
      <c r="O129" s="22"/>
      <c r="P129" s="22"/>
      <c r="Q129" s="22"/>
    </row>
    <row r="130" spans="1:17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22"/>
      <c r="O130" s="22"/>
      <c r="P130" s="22"/>
      <c r="Q130" s="22"/>
    </row>
    <row r="131" spans="1:17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22"/>
      <c r="O131" s="22"/>
      <c r="P131" s="22"/>
      <c r="Q131" s="22"/>
    </row>
    <row r="132" spans="1:17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22"/>
      <c r="O132" s="22"/>
      <c r="P132" s="22"/>
      <c r="Q132" s="22"/>
    </row>
    <row r="133" spans="1:17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22"/>
      <c r="O133" s="22"/>
      <c r="P133" s="22"/>
      <c r="Q133" s="22"/>
    </row>
    <row r="134" spans="1:17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22"/>
      <c r="O134" s="22"/>
      <c r="P134" s="22"/>
      <c r="Q134" s="22"/>
    </row>
    <row r="135" spans="1:17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22"/>
      <c r="O135" s="22"/>
      <c r="P135" s="22"/>
      <c r="Q135" s="22"/>
    </row>
    <row r="136" spans="1:17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22"/>
      <c r="O136" s="22"/>
      <c r="P136" s="22"/>
      <c r="Q136" s="22"/>
    </row>
    <row r="137" spans="1:17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22"/>
      <c r="O137" s="22"/>
      <c r="P137" s="22"/>
      <c r="Q137" s="22"/>
    </row>
    <row r="138" spans="1:17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22"/>
      <c r="O138" s="22"/>
      <c r="P138" s="22"/>
      <c r="Q138" s="22"/>
    </row>
    <row r="139" spans="1:17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22"/>
      <c r="O139" s="22"/>
      <c r="P139" s="22"/>
      <c r="Q139" s="22"/>
    </row>
    <row r="140" spans="1:17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22"/>
      <c r="O140" s="22"/>
      <c r="P140" s="22"/>
      <c r="Q140" s="22"/>
    </row>
    <row r="141" spans="1:17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22"/>
      <c r="O141" s="22"/>
      <c r="P141" s="22"/>
      <c r="Q141" s="22"/>
    </row>
    <row r="142" spans="1:17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22"/>
      <c r="O142" s="22"/>
      <c r="P142" s="22"/>
      <c r="Q142" s="22"/>
    </row>
    <row r="143" spans="1:17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22"/>
      <c r="O143" s="22"/>
      <c r="P143" s="22"/>
      <c r="Q143" s="22"/>
    </row>
    <row r="144" spans="1:17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22"/>
      <c r="O144" s="22"/>
      <c r="P144" s="22"/>
      <c r="Q144" s="22"/>
    </row>
    <row r="145" spans="1:17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22"/>
      <c r="O145" s="22"/>
      <c r="P145" s="22"/>
      <c r="Q145" s="22"/>
    </row>
    <row r="146" spans="1:17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22"/>
      <c r="O146" s="22"/>
      <c r="P146" s="22"/>
      <c r="Q146" s="22"/>
    </row>
    <row r="147" spans="1:17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22"/>
      <c r="O147" s="22"/>
      <c r="P147" s="22"/>
      <c r="Q147" s="22"/>
    </row>
    <row r="148" spans="1:17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22"/>
      <c r="O148" s="22"/>
      <c r="P148" s="22"/>
      <c r="Q148" s="22"/>
    </row>
    <row r="149" spans="1:17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22"/>
      <c r="O149" s="22"/>
      <c r="P149" s="22"/>
      <c r="Q149" s="22"/>
    </row>
    <row r="150" spans="1:17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22"/>
      <c r="O150" s="22"/>
      <c r="P150" s="22"/>
      <c r="Q150" s="22"/>
    </row>
    <row r="151" spans="1:17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22"/>
      <c r="O151" s="22"/>
      <c r="P151" s="22"/>
      <c r="Q151" s="22"/>
    </row>
    <row r="152" spans="1:17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22"/>
      <c r="O152" s="22"/>
      <c r="P152" s="22"/>
      <c r="Q152" s="22"/>
    </row>
    <row r="153" spans="1:17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22"/>
      <c r="O153" s="22"/>
      <c r="P153" s="22"/>
      <c r="Q153" s="22"/>
    </row>
    <row r="154" spans="1:17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22"/>
      <c r="O154" s="22"/>
      <c r="P154" s="22"/>
      <c r="Q154" s="22"/>
    </row>
    <row r="155" spans="1:17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22"/>
      <c r="O155" s="22"/>
      <c r="P155" s="22"/>
      <c r="Q155" s="22"/>
    </row>
    <row r="156" spans="1:17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22"/>
      <c r="O156" s="22"/>
      <c r="P156" s="22"/>
      <c r="Q156" s="22"/>
    </row>
    <row r="157" spans="1:17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22"/>
      <c r="O157" s="22"/>
      <c r="P157" s="22"/>
      <c r="Q157" s="22"/>
    </row>
    <row r="158" spans="1:17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22"/>
      <c r="O158" s="22"/>
      <c r="P158" s="22"/>
      <c r="Q158" s="22"/>
    </row>
    <row r="159" spans="1:17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22"/>
      <c r="O159" s="22"/>
      <c r="P159" s="22"/>
      <c r="Q159" s="22"/>
    </row>
    <row r="160" spans="1:17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22"/>
      <c r="O160" s="22"/>
      <c r="P160" s="22"/>
      <c r="Q160" s="22"/>
    </row>
    <row r="161" spans="1:17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22"/>
      <c r="O161" s="22"/>
      <c r="P161" s="22"/>
      <c r="Q161" s="22"/>
    </row>
    <row r="162" spans="1:17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22"/>
      <c r="O162" s="22"/>
      <c r="P162" s="22"/>
      <c r="Q162" s="22"/>
    </row>
    <row r="163" spans="1:17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22"/>
      <c r="O163" s="22"/>
      <c r="P163" s="22"/>
      <c r="Q163" s="22"/>
    </row>
    <row r="164" spans="1:17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22"/>
      <c r="O164" s="22"/>
      <c r="P164" s="22"/>
      <c r="Q164" s="22"/>
    </row>
    <row r="165" spans="1:17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22"/>
      <c r="O165" s="22"/>
      <c r="P165" s="22"/>
      <c r="Q165" s="22"/>
    </row>
    <row r="166" spans="1:17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22"/>
      <c r="O166" s="22"/>
      <c r="P166" s="22"/>
      <c r="Q166" s="22"/>
    </row>
    <row r="167" spans="1:17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22"/>
      <c r="O167" s="22"/>
      <c r="P167" s="22"/>
      <c r="Q167" s="22"/>
    </row>
    <row r="168" spans="1:17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22"/>
      <c r="O168" s="22"/>
      <c r="P168" s="22"/>
      <c r="Q168" s="22"/>
    </row>
    <row r="169" spans="1:17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22"/>
      <c r="O169" s="22"/>
      <c r="P169" s="22"/>
      <c r="Q169" s="22"/>
    </row>
    <row r="170" spans="1:17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22"/>
      <c r="O170" s="22"/>
      <c r="P170" s="22"/>
      <c r="Q170" s="22"/>
    </row>
    <row r="171" spans="1:17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22"/>
      <c r="O171" s="22"/>
      <c r="P171" s="22"/>
      <c r="Q171" s="22"/>
    </row>
    <row r="172" spans="1:17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22"/>
      <c r="O172" s="22"/>
      <c r="P172" s="22"/>
      <c r="Q172" s="22"/>
    </row>
    <row r="173" spans="1:17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22"/>
      <c r="O173" s="22"/>
      <c r="P173" s="22"/>
      <c r="Q173" s="22"/>
    </row>
    <row r="174" spans="1:17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22"/>
      <c r="O174" s="22"/>
      <c r="P174" s="22"/>
      <c r="Q174" s="22"/>
    </row>
    <row r="175" spans="1:17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22"/>
      <c r="O175" s="22"/>
      <c r="P175" s="22"/>
      <c r="Q175" s="22"/>
    </row>
    <row r="176" spans="1:17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22"/>
      <c r="O176" s="22"/>
      <c r="P176" s="22"/>
      <c r="Q176" s="22"/>
    </row>
    <row r="177" spans="1:17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22"/>
      <c r="O177" s="22"/>
      <c r="P177" s="22"/>
      <c r="Q177" s="22"/>
    </row>
    <row r="178" spans="1:17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22"/>
      <c r="O178" s="22"/>
      <c r="P178" s="22"/>
      <c r="Q178" s="22"/>
    </row>
    <row r="179" spans="1:17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22"/>
      <c r="O179" s="22"/>
      <c r="P179" s="22"/>
      <c r="Q179" s="22"/>
    </row>
    <row r="180" spans="1:17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22"/>
      <c r="O180" s="22"/>
      <c r="P180" s="22"/>
      <c r="Q180" s="22"/>
    </row>
    <row r="181" spans="1:17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22"/>
      <c r="O181" s="22"/>
      <c r="P181" s="22"/>
      <c r="Q181" s="22"/>
    </row>
    <row r="182" spans="1:17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22"/>
      <c r="O182" s="22"/>
      <c r="P182" s="22"/>
      <c r="Q182" s="22"/>
    </row>
    <row r="183" spans="1:17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22"/>
      <c r="O183" s="22"/>
      <c r="P183" s="22"/>
      <c r="Q183" s="22"/>
    </row>
    <row r="184" spans="1:17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22"/>
      <c r="O184" s="22"/>
      <c r="P184" s="22"/>
      <c r="Q184" s="22"/>
    </row>
    <row r="185" spans="1:17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22"/>
      <c r="O185" s="22"/>
      <c r="P185" s="22"/>
      <c r="Q185" s="22"/>
    </row>
    <row r="186" spans="1:17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22"/>
      <c r="O186" s="22"/>
      <c r="P186" s="22"/>
      <c r="Q186" s="22"/>
    </row>
    <row r="187" spans="1:17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22"/>
      <c r="O187" s="22"/>
      <c r="P187" s="22"/>
      <c r="Q187" s="22"/>
    </row>
    <row r="188" spans="1:17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22"/>
      <c r="O188" s="22"/>
      <c r="P188" s="22"/>
      <c r="Q188" s="22"/>
    </row>
    <row r="189" spans="1:17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22"/>
      <c r="O189" s="22"/>
      <c r="P189" s="22"/>
      <c r="Q189" s="22"/>
    </row>
    <row r="190" spans="1:17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22"/>
      <c r="O190" s="22"/>
      <c r="P190" s="22"/>
      <c r="Q190" s="22"/>
    </row>
    <row r="191" spans="1:17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22"/>
      <c r="O191" s="22"/>
      <c r="P191" s="22"/>
      <c r="Q191" s="22"/>
    </row>
    <row r="192" spans="1:17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22"/>
      <c r="O192" s="22"/>
      <c r="P192" s="22"/>
      <c r="Q192" s="22"/>
    </row>
    <row r="193" spans="1:17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22"/>
      <c r="O193" s="22"/>
      <c r="P193" s="22"/>
      <c r="Q193" s="22"/>
    </row>
    <row r="194" spans="1:17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22"/>
      <c r="O194" s="22"/>
      <c r="P194" s="22"/>
      <c r="Q194" s="22"/>
    </row>
    <row r="195" spans="1:17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22"/>
      <c r="O195" s="22"/>
      <c r="P195" s="22"/>
      <c r="Q195" s="22"/>
    </row>
    <row r="196" spans="1:17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22"/>
      <c r="O196" s="22"/>
      <c r="P196" s="22"/>
      <c r="Q196" s="22"/>
    </row>
    <row r="197" spans="1:17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22"/>
      <c r="O197" s="22"/>
      <c r="P197" s="22"/>
      <c r="Q197" s="22"/>
    </row>
    <row r="198" spans="1:17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22"/>
      <c r="O198" s="22"/>
      <c r="P198" s="22"/>
      <c r="Q198" s="22"/>
    </row>
    <row r="199" spans="1:17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22"/>
      <c r="O199" s="22"/>
      <c r="P199" s="22"/>
      <c r="Q199" s="22"/>
    </row>
    <row r="200" spans="1:17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22"/>
      <c r="O200" s="22"/>
      <c r="P200" s="22"/>
      <c r="Q200" s="22"/>
    </row>
    <row r="201" spans="1:17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22"/>
      <c r="O201" s="22"/>
      <c r="P201" s="22"/>
      <c r="Q201" s="22"/>
    </row>
    <row r="202" spans="1:17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22"/>
      <c r="O202" s="22"/>
      <c r="P202" s="22"/>
      <c r="Q202" s="22"/>
    </row>
    <row r="203" spans="1:17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22"/>
      <c r="O203" s="22"/>
      <c r="P203" s="22"/>
      <c r="Q203" s="22"/>
    </row>
    <row r="204" spans="1:17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22"/>
      <c r="O204" s="22"/>
      <c r="P204" s="22"/>
      <c r="Q204" s="22"/>
    </row>
    <row r="205" spans="1:17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22"/>
      <c r="O205" s="22"/>
      <c r="P205" s="22"/>
      <c r="Q205" s="22"/>
    </row>
    <row r="206" spans="1:17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22"/>
      <c r="O206" s="22"/>
      <c r="P206" s="22"/>
      <c r="Q206" s="22"/>
    </row>
    <row r="207" spans="1:17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22"/>
      <c r="O207" s="22"/>
      <c r="P207" s="22"/>
      <c r="Q207" s="22"/>
    </row>
    <row r="208" spans="1:17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22"/>
      <c r="O208" s="22"/>
      <c r="P208" s="22"/>
      <c r="Q208" s="22"/>
    </row>
    <row r="209" spans="1:17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22"/>
      <c r="O209" s="22"/>
      <c r="P209" s="22"/>
      <c r="Q209" s="22"/>
    </row>
    <row r="210" spans="1:17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22"/>
      <c r="O210" s="22"/>
      <c r="P210" s="22"/>
      <c r="Q210" s="22"/>
    </row>
    <row r="211" spans="1:17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22"/>
      <c r="O211" s="22"/>
      <c r="P211" s="22"/>
      <c r="Q211" s="22"/>
    </row>
    <row r="212" spans="1:17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22"/>
      <c r="O212" s="22"/>
      <c r="P212" s="22"/>
      <c r="Q212" s="22"/>
    </row>
    <row r="213" spans="1:17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22"/>
      <c r="O213" s="22"/>
      <c r="P213" s="22"/>
      <c r="Q213" s="22"/>
    </row>
    <row r="214" spans="1:17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22"/>
      <c r="O214" s="22"/>
      <c r="P214" s="22"/>
      <c r="Q214" s="22"/>
    </row>
    <row r="215" spans="1:17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22"/>
      <c r="O215" s="22"/>
      <c r="P215" s="22"/>
      <c r="Q215" s="22"/>
    </row>
    <row r="216" spans="1:17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22"/>
      <c r="O216" s="22"/>
      <c r="P216" s="22"/>
      <c r="Q216" s="22"/>
    </row>
    <row r="217" spans="1:17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22"/>
      <c r="O217" s="22"/>
      <c r="P217" s="22"/>
      <c r="Q217" s="22"/>
    </row>
    <row r="218" spans="1:17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22"/>
      <c r="O218" s="22"/>
      <c r="P218" s="22"/>
      <c r="Q218" s="22"/>
    </row>
    <row r="219" spans="1:17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22"/>
      <c r="O219" s="22"/>
      <c r="P219" s="22"/>
      <c r="Q219" s="22"/>
    </row>
    <row r="220" spans="1:17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22"/>
      <c r="O220" s="22"/>
      <c r="P220" s="22"/>
      <c r="Q220" s="22"/>
    </row>
    <row r="221" spans="1:17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22"/>
      <c r="O221" s="22"/>
      <c r="P221" s="22"/>
      <c r="Q221" s="22"/>
    </row>
    <row r="222" spans="1:17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22"/>
      <c r="O222" s="22"/>
      <c r="P222" s="22"/>
      <c r="Q222" s="22"/>
    </row>
    <row r="223" spans="1:17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22"/>
      <c r="O223" s="22"/>
      <c r="P223" s="22"/>
      <c r="Q223" s="22"/>
    </row>
    <row r="224" spans="1:17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22"/>
      <c r="O224" s="22"/>
      <c r="P224" s="22"/>
      <c r="Q224" s="22"/>
    </row>
    <row r="225" spans="1:17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22"/>
      <c r="O225" s="22"/>
      <c r="P225" s="22"/>
      <c r="Q225" s="22"/>
    </row>
    <row r="226" spans="1:17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22"/>
      <c r="O226" s="22"/>
      <c r="P226" s="22"/>
      <c r="Q226" s="22"/>
    </row>
    <row r="227" spans="1:17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22"/>
      <c r="O227" s="22"/>
      <c r="P227" s="22"/>
      <c r="Q227" s="22"/>
    </row>
    <row r="228" spans="1:17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22"/>
      <c r="O228" s="22"/>
      <c r="P228" s="22"/>
      <c r="Q228" s="22"/>
    </row>
    <row r="229" spans="1:17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22"/>
      <c r="O229" s="22"/>
      <c r="P229" s="22"/>
      <c r="Q229" s="22"/>
    </row>
    <row r="230" spans="1:17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22"/>
      <c r="O230" s="22"/>
      <c r="P230" s="22"/>
      <c r="Q230" s="22"/>
    </row>
    <row r="231" spans="1:17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22"/>
      <c r="O231" s="22"/>
      <c r="P231" s="22"/>
      <c r="Q231" s="22"/>
    </row>
    <row r="232" spans="1:17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22"/>
      <c r="O232" s="22"/>
      <c r="P232" s="22"/>
      <c r="Q232" s="22"/>
    </row>
    <row r="233" spans="1:17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22"/>
      <c r="O233" s="22"/>
      <c r="P233" s="22"/>
      <c r="Q233" s="22"/>
    </row>
    <row r="234" spans="1:17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22"/>
      <c r="O234" s="22"/>
      <c r="P234" s="22"/>
      <c r="Q234" s="22"/>
    </row>
    <row r="235" spans="1:17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22"/>
      <c r="O235" s="22"/>
      <c r="P235" s="22"/>
      <c r="Q235" s="22"/>
    </row>
    <row r="236" spans="1:17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22"/>
      <c r="O236" s="22"/>
      <c r="P236" s="22"/>
      <c r="Q236" s="22"/>
    </row>
    <row r="237" spans="1:17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22"/>
      <c r="O237" s="22"/>
      <c r="P237" s="22"/>
      <c r="Q237" s="22"/>
    </row>
    <row r="238" spans="1:17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22"/>
      <c r="O238" s="22"/>
      <c r="P238" s="22"/>
      <c r="Q238" s="22"/>
    </row>
    <row r="239" spans="1:17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22"/>
      <c r="O239" s="22"/>
      <c r="P239" s="22"/>
      <c r="Q239" s="22"/>
    </row>
    <row r="240" spans="1:17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22"/>
      <c r="O240" s="22"/>
      <c r="P240" s="22"/>
      <c r="Q240" s="22"/>
    </row>
    <row r="241" spans="1:17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22"/>
      <c r="O241" s="22"/>
      <c r="P241" s="22"/>
      <c r="Q241" s="22"/>
    </row>
    <row r="242" spans="1:17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22"/>
      <c r="O242" s="22"/>
      <c r="P242" s="22"/>
      <c r="Q242" s="22"/>
    </row>
    <row r="243" spans="1:17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22"/>
      <c r="O243" s="22"/>
      <c r="P243" s="22"/>
      <c r="Q243" s="22"/>
    </row>
    <row r="244" spans="1:17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22"/>
      <c r="O244" s="22"/>
      <c r="P244" s="22"/>
      <c r="Q244" s="22"/>
    </row>
    <row r="245" spans="1:17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22"/>
      <c r="O245" s="22"/>
      <c r="P245" s="22"/>
      <c r="Q245" s="22"/>
    </row>
    <row r="246" spans="1:17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22"/>
      <c r="O246" s="22"/>
      <c r="P246" s="22"/>
      <c r="Q246" s="22"/>
    </row>
    <row r="247" spans="1:17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22"/>
      <c r="O247" s="22"/>
      <c r="P247" s="22"/>
      <c r="Q247" s="22"/>
    </row>
    <row r="248" spans="1:17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22"/>
      <c r="O248" s="22"/>
      <c r="P248" s="22"/>
      <c r="Q248" s="22"/>
    </row>
    <row r="249" spans="1:17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22"/>
      <c r="O249" s="22"/>
      <c r="P249" s="22"/>
      <c r="Q249" s="22"/>
    </row>
    <row r="250" spans="1:17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22"/>
      <c r="O250" s="22"/>
      <c r="P250" s="22"/>
      <c r="Q250" s="22"/>
    </row>
    <row r="251" spans="1:17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22"/>
      <c r="O251" s="22"/>
      <c r="P251" s="22"/>
      <c r="Q251" s="22"/>
    </row>
    <row r="252" spans="1:17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22"/>
      <c r="O252" s="22"/>
      <c r="P252" s="22"/>
      <c r="Q252" s="22"/>
    </row>
    <row r="253" spans="1:17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22"/>
      <c r="O253" s="22"/>
      <c r="P253" s="22"/>
      <c r="Q253" s="22"/>
    </row>
    <row r="254" spans="1:17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22"/>
      <c r="O254" s="22"/>
      <c r="P254" s="22"/>
      <c r="Q254" s="22"/>
    </row>
    <row r="255" spans="1:17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22"/>
      <c r="O255" s="22"/>
      <c r="P255" s="22"/>
      <c r="Q255" s="22"/>
    </row>
    <row r="256" spans="1:17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22"/>
      <c r="O256" s="22"/>
      <c r="P256" s="22"/>
      <c r="Q256" s="22"/>
    </row>
    <row r="257" spans="1:17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22"/>
      <c r="O257" s="22"/>
      <c r="P257" s="22"/>
      <c r="Q257" s="22"/>
    </row>
    <row r="258" spans="1:17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22"/>
      <c r="O258" s="22"/>
      <c r="P258" s="22"/>
      <c r="Q258" s="22"/>
    </row>
    <row r="259" spans="1:17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22"/>
      <c r="O259" s="22"/>
      <c r="P259" s="22"/>
      <c r="Q259" s="22"/>
    </row>
    <row r="260" spans="1:17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22"/>
      <c r="O260" s="22"/>
      <c r="P260" s="22"/>
      <c r="Q260" s="22"/>
    </row>
    <row r="261" spans="1:17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22"/>
      <c r="O261" s="22"/>
      <c r="P261" s="22"/>
      <c r="Q261" s="22"/>
    </row>
    <row r="262" spans="1:17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22"/>
      <c r="O262" s="22"/>
      <c r="P262" s="22"/>
      <c r="Q262" s="22"/>
    </row>
    <row r="263" spans="1:17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22"/>
      <c r="O263" s="22"/>
      <c r="P263" s="22"/>
      <c r="Q263" s="22"/>
    </row>
    <row r="264" spans="1:17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22"/>
      <c r="O264" s="22"/>
      <c r="P264" s="22"/>
      <c r="Q264" s="22"/>
    </row>
    <row r="265" spans="1:17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22"/>
      <c r="O265" s="22"/>
      <c r="P265" s="22"/>
      <c r="Q265" s="22"/>
    </row>
    <row r="266" spans="1:17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22"/>
      <c r="O266" s="22"/>
      <c r="P266" s="22"/>
      <c r="Q266" s="22"/>
    </row>
    <row r="267" spans="1:17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22"/>
      <c r="O267" s="22"/>
      <c r="P267" s="22"/>
      <c r="Q267" s="22"/>
    </row>
    <row r="268" spans="1:17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22"/>
      <c r="O268" s="22"/>
      <c r="P268" s="22"/>
      <c r="Q268" s="22"/>
    </row>
    <row r="269" spans="1:17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22"/>
      <c r="O269" s="22"/>
      <c r="P269" s="22"/>
      <c r="Q269" s="22"/>
    </row>
    <row r="270" spans="1:17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22"/>
      <c r="O270" s="22"/>
      <c r="P270" s="22"/>
      <c r="Q270" s="22"/>
    </row>
    <row r="271" spans="1:17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22"/>
      <c r="O271" s="22"/>
      <c r="P271" s="22"/>
      <c r="Q271" s="22"/>
    </row>
    <row r="272" spans="1:17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22"/>
      <c r="O272" s="22"/>
      <c r="P272" s="22"/>
      <c r="Q272" s="22"/>
    </row>
    <row r="273" spans="1:17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22"/>
      <c r="O273" s="22"/>
      <c r="P273" s="22"/>
      <c r="Q273" s="22"/>
    </row>
    <row r="274" spans="1:17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22"/>
      <c r="O274" s="22"/>
      <c r="P274" s="22"/>
      <c r="Q274" s="22"/>
    </row>
    <row r="275" spans="1:17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22"/>
      <c r="O275" s="22"/>
      <c r="P275" s="22"/>
      <c r="Q275" s="22"/>
    </row>
  </sheetData>
  <sheetProtection/>
  <mergeCells count="80">
    <mergeCell ref="W11:Y11"/>
    <mergeCell ref="A6:I6"/>
    <mergeCell ref="L6:P6"/>
    <mergeCell ref="R6:V8"/>
    <mergeCell ref="A7:K7"/>
    <mergeCell ref="L7:P8"/>
    <mergeCell ref="A8:K8"/>
    <mergeCell ref="M10:M14"/>
    <mergeCell ref="F9:G10"/>
    <mergeCell ref="B15:E15"/>
    <mergeCell ref="B10:E10"/>
    <mergeCell ref="A12:H13"/>
    <mergeCell ref="B14:D14"/>
    <mergeCell ref="B89:E89"/>
    <mergeCell ref="B44:E44"/>
    <mergeCell ref="B78:E78"/>
    <mergeCell ref="B68:D68"/>
    <mergeCell ref="B77:D77"/>
    <mergeCell ref="B49:D49"/>
    <mergeCell ref="B71:E71"/>
    <mergeCell ref="A75:H75"/>
    <mergeCell ref="A86:A87"/>
    <mergeCell ref="B86:D86"/>
    <mergeCell ref="B87:E87"/>
    <mergeCell ref="B81:E81"/>
    <mergeCell ref="B97:E97"/>
    <mergeCell ref="B42:E42"/>
    <mergeCell ref="B43:E43"/>
    <mergeCell ref="B61:D61"/>
    <mergeCell ref="B62:E62"/>
    <mergeCell ref="B63:E63"/>
    <mergeCell ref="B53:E53"/>
    <mergeCell ref="A56:H57"/>
    <mergeCell ref="B88:D88"/>
    <mergeCell ref="A77:A78"/>
    <mergeCell ref="A66:H66"/>
    <mergeCell ref="A68:A69"/>
    <mergeCell ref="B79:D79"/>
    <mergeCell ref="B80:E80"/>
    <mergeCell ref="B70:D70"/>
    <mergeCell ref="B72:E72"/>
    <mergeCell ref="A83:H84"/>
    <mergeCell ref="B73:E73"/>
    <mergeCell ref="B30:E30"/>
    <mergeCell ref="B31:E31"/>
    <mergeCell ref="B36:D36"/>
    <mergeCell ref="A34:E34"/>
    <mergeCell ref="B32:E32"/>
    <mergeCell ref="B52:E52"/>
    <mergeCell ref="B41:E41"/>
    <mergeCell ref="B37:E37"/>
    <mergeCell ref="A36:A37"/>
    <mergeCell ref="A59:A60"/>
    <mergeCell ref="A49:A50"/>
    <mergeCell ref="B50:E50"/>
    <mergeCell ref="A26:A27"/>
    <mergeCell ref="B27:E27"/>
    <mergeCell ref="B26:D26"/>
    <mergeCell ref="B16:D16"/>
    <mergeCell ref="B20:E20"/>
    <mergeCell ref="A22:H23"/>
    <mergeCell ref="B18:E18"/>
    <mergeCell ref="B19:E19"/>
    <mergeCell ref="B17:E17"/>
    <mergeCell ref="AC14:AE14"/>
    <mergeCell ref="B69:E69"/>
    <mergeCell ref="B28:D28"/>
    <mergeCell ref="B24:D24"/>
    <mergeCell ref="B64:E64"/>
    <mergeCell ref="B38:D38"/>
    <mergeCell ref="Z14:AB14"/>
    <mergeCell ref="B39:E39"/>
    <mergeCell ref="B40:E40"/>
    <mergeCell ref="N14:O14"/>
    <mergeCell ref="B29:E29"/>
    <mergeCell ref="B59:D59"/>
    <mergeCell ref="B60:E60"/>
    <mergeCell ref="B54:E54"/>
    <mergeCell ref="A46:H47"/>
    <mergeCell ref="B51:D51"/>
  </mergeCells>
  <printOptions/>
  <pageMargins left="0.38" right="0.7" top="0.75" bottom="0.75" header="0.3" footer="0.3"/>
  <pageSetup horizontalDpi="600" verticalDpi="600" orientation="portrait" paperSize="9" scale="78" r:id="rId1"/>
  <colBreaks count="2" manualBreakCount="2">
    <brk id="11" max="98" man="1"/>
    <brk id="31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2018-10-10T07:23:29Z</cp:lastPrinted>
  <dcterms:created xsi:type="dcterms:W3CDTF">2015-06-05T18:19:34Z</dcterms:created>
  <dcterms:modified xsi:type="dcterms:W3CDTF">2019-07-25T12:15:52Z</dcterms:modified>
  <cp:category/>
  <cp:version/>
  <cp:contentType/>
  <cp:contentStatus/>
</cp:coreProperties>
</file>