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20" yWindow="75" windowWidth="15480" windowHeight="11685" activeTab="0"/>
  </bookViews>
  <sheets>
    <sheet name="заг" sheetId="1" r:id="rId1"/>
  </sheets>
  <externalReferences>
    <externalReference r:id="rId4"/>
    <externalReference r:id="rId5"/>
  </externalReferences>
  <definedNames>
    <definedName name="_xlnm._FilterDatabase" localSheetId="0" hidden="1">'заг'!$P$7:$P$280</definedName>
    <definedName name="_xlnm.Print_Titles" localSheetId="0">'заг'!$4:$7</definedName>
    <definedName name="_xlnm.Print_Area" localSheetId="0">'заг'!$A$1:$N$280</definedName>
  </definedNames>
  <calcPr fullCalcOnLoad="1"/>
</workbook>
</file>

<file path=xl/sharedStrings.xml><?xml version="1.0" encoding="utf-8"?>
<sst xmlns="http://schemas.openxmlformats.org/spreadsheetml/2006/main" count="533" uniqueCount="501">
  <si>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</si>
  <si>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41050300</t>
  </si>
  <si>
    <t>Повернення інших внутрішніх кредитів</t>
  </si>
  <si>
    <t xml:space="preserve">Повернення  бюджетних коштів  з  депозитів </t>
  </si>
  <si>
    <t xml:space="preserve">Розміщення бюджетних коштів на депозитах </t>
  </si>
  <si>
    <t>Розміщення бюджетних коштів на депозитах або придбання цінних паперів</t>
  </si>
  <si>
    <t>8832</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</si>
  <si>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 за рахунок відповідної субвенції з державного бюджету</t>
  </si>
  <si>
    <t>41050400</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</si>
  <si>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</si>
  <si>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41050700</t>
  </si>
  <si>
    <t>9320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</si>
  <si>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</si>
  <si>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9510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</si>
  <si>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</si>
  <si>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</si>
  <si>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</si>
  <si>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</si>
  <si>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</si>
  <si>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</si>
  <si>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41051400</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</si>
  <si>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</si>
  <si>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41051500</t>
  </si>
  <si>
    <t>Субвенція з місцевого бюджету на здійснення переданих видатків у сфері охорони здоров'я за рахунок коштів медичної субвенції</t>
  </si>
  <si>
    <t>41051600</t>
  </si>
  <si>
    <t>Субвенція з місцевого бюджету за рахунок залишку коштів медичної субвенції, що утворився на початок бюджетного періоду</t>
  </si>
  <si>
    <t>41052000</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</si>
  <si>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</si>
  <si>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Будівництво та регіональний розвиток</t>
  </si>
  <si>
    <t>Транспорт та транспортна інфраструктура, дорожнє г</t>
  </si>
  <si>
    <t>Інші програми та заходи, пов’язані з економічною діяльністю</t>
  </si>
  <si>
    <t>Грошова компенсація за належні для отримання жилі приміщення для окремих категорій населення відповідно до законодавства</t>
  </si>
  <si>
    <t>3230</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</si>
  <si>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</si>
  <si>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</si>
  <si>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</si>
  <si>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</si>
  <si>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</si>
  <si>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Найменування</t>
  </si>
  <si>
    <t>Загальний фонд</t>
  </si>
  <si>
    <t>планові показники</t>
  </si>
  <si>
    <t>затверджено районною радою на рік</t>
  </si>
  <si>
    <t>затверджено районною радою на рік з урахуванням змін</t>
  </si>
  <si>
    <t>Код бюджетної класифі-
кації</t>
  </si>
  <si>
    <t>Спеціальний фонд</t>
  </si>
  <si>
    <t>процент виконання
(п5/п4)</t>
  </si>
  <si>
    <t>1. ДОХОДИ:</t>
  </si>
  <si>
    <t>Податкові надходження</t>
  </si>
  <si>
    <t>10000000</t>
  </si>
  <si>
    <t>11000000</t>
  </si>
  <si>
    <t>11010000</t>
  </si>
  <si>
    <t>11020000</t>
  </si>
  <si>
    <t>11020200</t>
  </si>
  <si>
    <t>13000000</t>
  </si>
  <si>
    <t>13050000</t>
  </si>
  <si>
    <t>14000000</t>
  </si>
  <si>
    <t>20000000</t>
  </si>
  <si>
    <t>21000000</t>
  </si>
  <si>
    <t>21040000</t>
  </si>
  <si>
    <t>22000000</t>
  </si>
  <si>
    <t>23000000</t>
  </si>
  <si>
    <t>23030000</t>
  </si>
  <si>
    <t>24000000</t>
  </si>
  <si>
    <t>40000000</t>
  </si>
  <si>
    <t>41000000</t>
  </si>
  <si>
    <t>41020000</t>
  </si>
  <si>
    <t>41020100</t>
  </si>
  <si>
    <t>41020900</t>
  </si>
  <si>
    <t>41030000</t>
  </si>
  <si>
    <t>2. ВИДАТКИ:</t>
  </si>
  <si>
    <t>090302</t>
  </si>
  <si>
    <t>090303</t>
  </si>
  <si>
    <t>090304</t>
  </si>
  <si>
    <t>090305</t>
  </si>
  <si>
    <t>090405</t>
  </si>
  <si>
    <t>090412</t>
  </si>
  <si>
    <t>091101</t>
  </si>
  <si>
    <t>091204</t>
  </si>
  <si>
    <t>091209</t>
  </si>
  <si>
    <t>120000</t>
  </si>
  <si>
    <t>250311</t>
  </si>
  <si>
    <t>Податки на доходи, податки на прибуток, податки на збільшення ринковою вартості</t>
  </si>
  <si>
    <t>Податок на прибуток підприємств</t>
  </si>
  <si>
    <t>Плата за землю</t>
  </si>
  <si>
    <t>Внутрішні податки на товари та послуги</t>
  </si>
  <si>
    <t>Неподаткові надходження</t>
  </si>
  <si>
    <t>Надходження  від штрафів та фінансових санкцій</t>
  </si>
  <si>
    <t>Адміністративні штрафи та інші санкції</t>
  </si>
  <si>
    <t>Інші неподаткові надходження</t>
  </si>
  <si>
    <t>Інші надходження</t>
  </si>
  <si>
    <t>Власні надходження бюджетних установ</t>
  </si>
  <si>
    <t>Від органів державного управління</t>
  </si>
  <si>
    <t xml:space="preserve">Дотації </t>
  </si>
  <si>
    <t>Інші дотації</t>
  </si>
  <si>
    <t>Державне управління</t>
  </si>
  <si>
    <t>Освіта</t>
  </si>
  <si>
    <t>Охорона здоров’я</t>
  </si>
  <si>
    <t>Соціальний захист та соціальне забезпечення</t>
  </si>
  <si>
    <t>Допомога у зв'язку з вагітністю і пологами</t>
  </si>
  <si>
    <t>Фінансова підтримка громадських організацій інвалідів і ветеранів</t>
  </si>
  <si>
    <t>Культура і мистецтво</t>
  </si>
  <si>
    <t>Засоби масової iнформацiї</t>
  </si>
  <si>
    <t>Фізична культура і спорт</t>
  </si>
  <si>
    <t>Видатки, не віднесені до основних груп</t>
  </si>
  <si>
    <t>Резервний фонд</t>
  </si>
  <si>
    <t>Іншi видатки</t>
  </si>
  <si>
    <t>Офіційні трансферти</t>
  </si>
  <si>
    <t>41010600</t>
  </si>
  <si>
    <t>41030600</t>
  </si>
  <si>
    <t>41030800</t>
  </si>
  <si>
    <t>41030900</t>
  </si>
  <si>
    <t>41031000</t>
  </si>
  <si>
    <t>Субвенції</t>
  </si>
  <si>
    <t>900201</t>
  </si>
  <si>
    <t>250300</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</si>
  <si>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</si>
  <si>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до інших бюджетів</t>
  </si>
  <si>
    <t>Дотації вирівнювання, що передаються з районних та міських (міст Києва і Севастополя, міст республіканського і обласного значення) бюджетів</t>
  </si>
  <si>
    <t>Доходи від власності та підприємницької діяльності</t>
  </si>
  <si>
    <t>21080000</t>
  </si>
  <si>
    <t>22090000</t>
  </si>
  <si>
    <t>Державне мито</t>
  </si>
  <si>
    <t>14070000</t>
  </si>
  <si>
    <t>16000000</t>
  </si>
  <si>
    <t>Інші джерела власних надходжень бюджетних установ</t>
  </si>
  <si>
    <t>250904</t>
  </si>
  <si>
    <t>41030300</t>
  </si>
  <si>
    <t>Кошти, що передаються із загального фонду бюджету до бюджету розвитку (спеціального фонду)</t>
  </si>
  <si>
    <t>24060000</t>
  </si>
  <si>
    <t>31030000</t>
  </si>
  <si>
    <t>43010000</t>
  </si>
  <si>
    <t>Кошти, одержані із загального фонду бюджету до бюджету розвитку (спеціального фонду)</t>
  </si>
  <si>
    <t>виконано
з початку року</t>
  </si>
  <si>
    <t>Р а з о м  (загальний та спеціальний фонди)</t>
  </si>
  <si>
    <t>250203</t>
  </si>
  <si>
    <t>Обслуговування внутрiшнього боргу</t>
  </si>
  <si>
    <t>100000</t>
  </si>
  <si>
    <t>Житлово-комунальне господарство</t>
  </si>
  <si>
    <t>25000000</t>
  </si>
  <si>
    <t>25020000</t>
  </si>
  <si>
    <t>25010000</t>
  </si>
  <si>
    <t>(грн.)</t>
  </si>
  <si>
    <t>41030700</t>
  </si>
  <si>
    <t>060000</t>
  </si>
  <si>
    <t>Правоохоронна дiяльнiсть та забезпечення безпеки держави</t>
  </si>
  <si>
    <t>060702</t>
  </si>
  <si>
    <t>Місцева пожежна охорона</t>
  </si>
  <si>
    <t>091300</t>
  </si>
  <si>
    <t>091103</t>
  </si>
  <si>
    <t>090306</t>
  </si>
  <si>
    <t>090401</t>
  </si>
  <si>
    <t>Державна соціальна допомога малозабезпеченим сім'ям</t>
  </si>
  <si>
    <t>250315</t>
  </si>
  <si>
    <t>Допомога на дітей одиноким матерям</t>
  </si>
  <si>
    <t>090206</t>
  </si>
  <si>
    <t>21110000</t>
  </si>
  <si>
    <t>процент виконання
(п9/п8)</t>
  </si>
  <si>
    <t>процент виконання
(п13/п12)</t>
  </si>
  <si>
    <t>090802</t>
  </si>
  <si>
    <t>091102</t>
  </si>
  <si>
    <t>Інші субвенції</t>
  </si>
  <si>
    <t>Надання державного пільгового кредиту індивідуальним сільським забудовникам</t>
  </si>
  <si>
    <t>41035000</t>
  </si>
  <si>
    <t>41010300</t>
  </si>
  <si>
    <t>091108</t>
  </si>
  <si>
    <t>Кошти, що надходять за взаємними розрахунками із додаткової дотації з державного бюджету</t>
  </si>
  <si>
    <t>Повернення бюджетних позичок</t>
  </si>
  <si>
    <t>250914</t>
  </si>
  <si>
    <t>090210</t>
  </si>
  <si>
    <t>090211</t>
  </si>
  <si>
    <t>Всього по фінансуванню</t>
  </si>
  <si>
    <t>200000</t>
  </si>
  <si>
    <t>203410</t>
  </si>
  <si>
    <t>203420</t>
  </si>
  <si>
    <t>205100</t>
  </si>
  <si>
    <t>205200</t>
  </si>
  <si>
    <t>208000</t>
  </si>
  <si>
    <t>208100</t>
  </si>
  <si>
    <t>208200</t>
  </si>
  <si>
    <t>600000</t>
  </si>
  <si>
    <t>602000</t>
  </si>
  <si>
    <t>602100</t>
  </si>
  <si>
    <t>602200</t>
  </si>
  <si>
    <t>601000</t>
  </si>
  <si>
    <t>206000</t>
  </si>
  <si>
    <t>205000</t>
  </si>
  <si>
    <t>203000</t>
  </si>
  <si>
    <t>Фінансування за рахунок залишків коштів на рахунках бюджетних установ</t>
  </si>
  <si>
    <t>Внутрішнє фінансування</t>
  </si>
  <si>
    <t>203400</t>
  </si>
  <si>
    <t>Фінансування за рахунок коштів єдиного казначейського рахунку</t>
  </si>
  <si>
    <t>Одержано</t>
  </si>
  <si>
    <t>Повернено</t>
  </si>
  <si>
    <t>Інше внутрішнє фінансування</t>
  </si>
  <si>
    <t>На початок періоду</t>
  </si>
  <si>
    <t>На кінець періоду</t>
  </si>
  <si>
    <t>Зміни обсягів депозитів і цінних паперів, що використовуються для управління ліквідністю</t>
  </si>
  <si>
    <t>Фінансування за активними операціями</t>
  </si>
  <si>
    <t xml:space="preserve">Зміни обсягів депозитів і цінних паперів, що використовуються для управління ліквідністю          
</t>
  </si>
  <si>
    <t>250342</t>
  </si>
  <si>
    <t>250339</t>
  </si>
  <si>
    <t>13030000</t>
  </si>
  <si>
    <t>14060000</t>
  </si>
  <si>
    <t>41032200</t>
  </si>
  <si>
    <t>41032300</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</si>
  <si>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</si>
  <si>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Сільське і лісове господарство, рибне господарство та мисливство</t>
  </si>
  <si>
    <t>100501</t>
  </si>
  <si>
    <t>Погашення зобов'язань держави за знеціненими грошовими заощадженнями громадян в установах Ощадного банку колишнього СРСР шляхом погашення заборгованості за житлово-комунальні послуги</t>
  </si>
  <si>
    <t>41037000</t>
  </si>
  <si>
    <t>41037900</t>
  </si>
  <si>
    <t>090212</t>
  </si>
  <si>
    <t>090307</t>
  </si>
  <si>
    <t>Пільги на медичне обслуговування громадянам, які постраждали внаслідок Чорнобильської катастрофи</t>
  </si>
  <si>
    <t>Тимчасова державна допомога дітям</t>
  </si>
  <si>
    <t>Програми і заходи центрів соціальних служб для сім'ї, дітей та молоді</t>
  </si>
  <si>
    <t>250388</t>
  </si>
  <si>
    <t>250396</t>
  </si>
  <si>
    <t>090213</t>
  </si>
  <si>
    <t>205300</t>
  </si>
  <si>
    <t>602300</t>
  </si>
  <si>
    <t>Інші розрахунки</t>
  </si>
  <si>
    <t>603000</t>
  </si>
  <si>
    <t>41035800</t>
  </si>
  <si>
    <t>41036000</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</si>
  <si>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</si>
  <si>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41038000</t>
  </si>
  <si>
    <t>250393</t>
  </si>
  <si>
    <t>208300</t>
  </si>
  <si>
    <t>41033100</t>
  </si>
  <si>
    <t>091107</t>
  </si>
  <si>
    <t>090214</t>
  </si>
  <si>
    <t>41020600</t>
  </si>
  <si>
    <t>41021000</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</si>
  <si>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</si>
  <si>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41033800</t>
  </si>
  <si>
    <t>Допомога на догляд за дитиною віком до 3 років</t>
  </si>
  <si>
    <t>091104</t>
  </si>
  <si>
    <t>250313</t>
  </si>
  <si>
    <t>Надходження коштів від відшкодування втрат сільськогосподарського і лісогосподарського виробництва</t>
  </si>
  <si>
    <t>Інші програми соціального захисту дітей</t>
  </si>
  <si>
    <t>Субвенція з державного бюджету місцевим бюджетам на соціально-економічний розвиток</t>
  </si>
  <si>
    <t>250383</t>
  </si>
  <si>
    <t>41010000</t>
  </si>
  <si>
    <t>Цільові фонди</t>
  </si>
  <si>
    <t>Кошти, що надходять з інших бюджетів</t>
  </si>
  <si>
    <t>Cубвенція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t>
  </si>
  <si>
    <t>50000000</t>
  </si>
  <si>
    <t>41036600</t>
  </si>
  <si>
    <t>Додаткова дотація з державного бюджету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у повному обсязі</t>
  </si>
  <si>
    <t>250319</t>
  </si>
  <si>
    <t xml:space="preserve"> </t>
  </si>
  <si>
    <t xml:space="preserve">Всього </t>
  </si>
  <si>
    <t>090406</t>
  </si>
  <si>
    <t>31020000</t>
  </si>
  <si>
    <t>Надходження коштів від Державного фонду дорогоцінних металів і дорогоцінного каміння</t>
  </si>
  <si>
    <t>090308</t>
  </si>
  <si>
    <t>Допомога при усиновленні дитини</t>
  </si>
  <si>
    <t>31010200</t>
  </si>
  <si>
    <t>21010300</t>
  </si>
  <si>
    <t>грн.</t>
  </si>
  <si>
    <t>21050000</t>
  </si>
  <si>
    <t>090215</t>
  </si>
  <si>
    <t>090216</t>
  </si>
  <si>
    <t>31000000</t>
  </si>
  <si>
    <t>значення кодів 200000та 600000 повинні бути однакові</t>
  </si>
  <si>
    <t>13010000</t>
  </si>
  <si>
    <t>Збір за спеціальне використання лісових ресурсів</t>
  </si>
  <si>
    <t>22010000</t>
  </si>
  <si>
    <t>240000</t>
  </si>
  <si>
    <t>Окремі податки і збори, що зараховуються до місцевих бюджетів</t>
  </si>
  <si>
    <t>18000000</t>
  </si>
  <si>
    <t>18020000</t>
  </si>
  <si>
    <t>18030000</t>
  </si>
  <si>
    <t>Туристичний збір</t>
  </si>
  <si>
    <t>Збір за міся для паркування транспортних засобів</t>
  </si>
  <si>
    <t>Місцеві податки і збори</t>
  </si>
  <si>
    <t>Збір за провадження деяких видів підприємницької діяльності</t>
  </si>
  <si>
    <t>18040000</t>
  </si>
  <si>
    <t>Інші податки та збори</t>
  </si>
  <si>
    <t>19000000</t>
  </si>
  <si>
    <t>19040000</t>
  </si>
  <si>
    <t>Фіксований сільськогосподарський податок</t>
  </si>
  <si>
    <t>16010000</t>
  </si>
  <si>
    <t>16010100</t>
  </si>
  <si>
    <t>16010200</t>
  </si>
  <si>
    <t>16010400</t>
  </si>
  <si>
    <t>16010500</t>
  </si>
  <si>
    <t>16011500</t>
  </si>
  <si>
    <t>Місцеві податки і збори, нараховані до 1 січня 2011 року</t>
  </si>
  <si>
    <t>Податок з реклами</t>
  </si>
  <si>
    <t>Комунальний податок</t>
  </si>
  <si>
    <t>Збір за припаркування автотранспорту</t>
  </si>
  <si>
    <t>Ринковий збір</t>
  </si>
  <si>
    <t>Збір за видачу дозволу на розміщення об'єктів торгівлі та сфери послуг</t>
  </si>
  <si>
    <t>Податки на власність</t>
  </si>
  <si>
    <t>12020000</t>
  </si>
  <si>
    <t>12020100</t>
  </si>
  <si>
    <t>12020200</t>
  </si>
  <si>
    <t>12030000</t>
  </si>
  <si>
    <t>12030100</t>
  </si>
  <si>
    <t>12030200</t>
  </si>
  <si>
    <t>Податок з ласників транспортних засобів та інших самохідних машин і механізмів</t>
  </si>
  <si>
    <t>Податок з ласників транспортних засобів та інших самохідних машин і механізмів ( юридичних осіб)</t>
  </si>
  <si>
    <t>Податок з ласників транспортних засобів та інших самохідних машин і механізмів (громадян)</t>
  </si>
  <si>
    <t>Збір за першу реєстрацію транспортного засобу</t>
  </si>
  <si>
    <t>Збір за першу реєстрацію транспортного засобу (юридичних осіб)</t>
  </si>
  <si>
    <t>Збір за першу реєстрацію транспортного засобу (фізичних осіб)</t>
  </si>
  <si>
    <t>18050000</t>
  </si>
  <si>
    <t>18050100</t>
  </si>
  <si>
    <t>18050200</t>
  </si>
  <si>
    <t>18050300</t>
  </si>
  <si>
    <t>18050400</t>
  </si>
  <si>
    <t>Єдиний податок</t>
  </si>
  <si>
    <t>Єдиний податок з юридичних осіб, нарахований до 1 січня 2011 року</t>
  </si>
  <si>
    <t>Єдиний податок з фізичних осіб, нарахований до 1 січня 2011 року</t>
  </si>
  <si>
    <t>Єдиний податок з юридичних осіб</t>
  </si>
  <si>
    <t>Єдиний податок з фізичних осіб</t>
  </si>
  <si>
    <t>19050000</t>
  </si>
  <si>
    <t>19050200</t>
  </si>
  <si>
    <t>19050300</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</si>
  <si>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</si>
  <si>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</si>
  <si>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 особам</t>
  </si>
  <si>
    <t>33000000</t>
  </si>
  <si>
    <t>Надходження від продажу землі і нематеріальних активів</t>
  </si>
  <si>
    <t>250302</t>
  </si>
  <si>
    <t>Поточні видатки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</si>
  <si>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</si>
  <si>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208400</t>
  </si>
  <si>
    <t>602400</t>
  </si>
  <si>
    <t>Надходження від продажу основного капіталу</t>
  </si>
  <si>
    <t>41032600</t>
  </si>
  <si>
    <t>091205</t>
  </si>
  <si>
    <t>звірити назви кодів</t>
  </si>
  <si>
    <t>Зміни обсягів бюджетних коштів</t>
  </si>
  <si>
    <t>250354</t>
  </si>
  <si>
    <t xml:space="preserve">Податок на прибуток підприємств та фінансових установ комунальної власності </t>
  </si>
  <si>
    <t xml:space="preserve">Плата за розміщення тимчасово вільних коштів місцевих бюджетів </t>
  </si>
  <si>
    <t>Адміністративні збори та платежі, доходи від некомерційної господарської діяльності</t>
  </si>
  <si>
    <t>Надходження від плати за послуги, що надаються бюджетними установами згідно із законодавством</t>
  </si>
  <si>
    <t>Кошти від відчуження майна, що належить Автономній Республіці Крим та майна, що перебуває в комунальній власності</t>
  </si>
  <si>
    <t>Субвенція з державного бюджету на придбання медикаментів для забезпечення швидкої медичної допомоги</t>
  </si>
  <si>
    <t>Субвенція з державного бюджету місцевим бюджетам на будівництво, реконструкцію, ремонт та утримання вулиць і доріг комунально ївласності у населених пунктах</t>
  </si>
  <si>
    <t>900203</t>
  </si>
  <si>
    <t>4. ФІНАНСУВАННЯ БЮДЖЕТУ</t>
  </si>
  <si>
    <t>3. КРЕДИТУВАННЯ</t>
  </si>
  <si>
    <t>Фінансування за рахунок зміни залишків коштів  бюджетів</t>
  </si>
  <si>
    <t>41034500</t>
  </si>
  <si>
    <t>Субвенція з державного бюджету місцевим бюджетам на здійснення заходів щодо соціально-економічного розвитку окремих територій</t>
  </si>
  <si>
    <t>Додаткова дотація з державного бюджету місцевим бюджетам на покращення надання соціальних послуг найуразливішим верствам населення</t>
  </si>
  <si>
    <t>41021200</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</si>
  <si>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підприємства та акцизного збору</t>
  </si>
  <si>
    <t>41021900</t>
  </si>
  <si>
    <t>41021800</t>
  </si>
  <si>
    <t>Додаткова дотація з державного бюджету місцевим бюджетам на оплату праці працівників бюджетних установ</t>
  </si>
  <si>
    <t xml:space="preserve">Додаткова дотація з державного бюджету місцевим бюджетам на оплату праці працівників бюджетних установ </t>
  </si>
  <si>
    <t>250325</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</si>
  <si>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</si>
  <si>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Плата за надання адміністративних послуг</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</si>
  <si>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</si>
  <si>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</si>
  <si>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41034800</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</si>
  <si>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</si>
  <si>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проведення виборів депутатів місцевих рад та сільських, селищних, міських голів</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</si>
  <si>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</si>
  <si>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090407</t>
  </si>
  <si>
    <t>Кошти на забезпечення побутовим вугіллям окремих категорій населення</t>
  </si>
  <si>
    <t>090411</t>
  </si>
  <si>
    <t>Субвенція з державного бюджету місцевим бюджетам на  проведення виборів депутатів місцевих рад та сільських, селищних, міських голів</t>
  </si>
  <si>
    <t>Податок та збір на доходи фізичних осіб</t>
  </si>
  <si>
    <t>Рентна плата та плата за використання інших природних ресурсів</t>
  </si>
  <si>
    <t>Рентна плата за користування надрами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</si>
  <si>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</si>
  <si>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Базова дотація</t>
  </si>
  <si>
    <t>Стабілізаційна дотація</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</si>
  <si>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</si>
  <si>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41033900</t>
  </si>
  <si>
    <t>Освітня субвенція з державного бюджету місцевим бюджетам</t>
  </si>
  <si>
    <t>41034200</t>
  </si>
  <si>
    <t>Медична субвенція з державного бюджету місцевим бюджетам</t>
  </si>
  <si>
    <t>090413</t>
  </si>
  <si>
    <t>Проведення виборів депутатів місцевих рад та сільських, селищних, міських голів</t>
  </si>
  <si>
    <t xml:space="preserve">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</si>
  <si>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</si>
  <si>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Адміністративний збір за проведення державної реєстрації юридичних осіб, фізичних осіб – підприємців та громадських формувань</t>
  </si>
  <si>
    <t>22010300</t>
  </si>
  <si>
    <t>22012600</t>
  </si>
  <si>
    <t>Адміністративний збір за державну реєстрацію речових прав на нерухоме майно та їх обтяжень</t>
  </si>
  <si>
    <t>90010100</t>
  </si>
  <si>
    <t>3220</t>
  </si>
  <si>
    <t>601110</t>
  </si>
  <si>
    <t>601210</t>
  </si>
  <si>
    <t>Повернення бюджетних коштів з депозитів або пред'явлення цінних паперів</t>
  </si>
  <si>
    <t>206110</t>
  </si>
  <si>
    <t>206210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</si>
  <si>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</si>
  <si>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</si>
  <si>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окремим категоріям громадян з послуг зв'язку</t>
  </si>
  <si>
    <t>Допомога при народженні дитини</t>
  </si>
  <si>
    <t>Допомога на дітей, над якими встановлено опіку чи піклування</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</si>
  <si>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</si>
  <si>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</si>
  <si>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</si>
  <si>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Інші видатки на соціальний захист населення</t>
  </si>
  <si>
    <t>Допомога на догляд за інвалідом I чи II групи внаслідок психічного розладу</t>
  </si>
  <si>
    <t>Утримання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</si>
  <si>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</si>
  <si>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у справах сім`ї</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</si>
  <si>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</si>
  <si>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</si>
  <si>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Державна соціальна допомога інвалідам з дитинства та дітям-інвалідам</t>
  </si>
  <si>
    <t>230000</t>
  </si>
  <si>
    <t>Витрати, пов`язані з наданням та обслуговуванням державних пільгових кредитів, наданих індивідуальним сільським забудовникам</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</si>
  <si>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</si>
  <si>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41020200</t>
  </si>
  <si>
    <t>22012900</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</si>
  <si>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</si>
  <si>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41033600</t>
  </si>
  <si>
    <t>Субвенція з державного бюджету місцевим бюджетам на відшкодування вартості лікарських засобів для лікування окремих захворювань</t>
  </si>
  <si>
    <t>41035400</t>
  </si>
  <si>
    <t>0100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</si>
  <si>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</si>
  <si>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1000</t>
  </si>
  <si>
    <t>2000</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</si>
  <si>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</si>
  <si>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</si>
  <si>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</si>
  <si>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3020</t>
  </si>
  <si>
    <t>Надання пільг та субсидій населенню на придбання твердого та рідкого пічного побутового палива і скрапленого газу</t>
  </si>
  <si>
    <t>3030</t>
  </si>
  <si>
    <t>3040</t>
  </si>
  <si>
    <t>Надання допомоги сім'ям з дітьми, малозабезпеченим  сім’ям, інвалідам з дитинства, дітям-інвалідам та тимчасової допомоги дітям</t>
  </si>
  <si>
    <t>3080</t>
  </si>
  <si>
    <t>3100</t>
  </si>
  <si>
    <t>4000</t>
  </si>
  <si>
    <t>5000</t>
  </si>
  <si>
    <t>7300</t>
  </si>
  <si>
    <t>7400</t>
  </si>
  <si>
    <t>7600</t>
  </si>
  <si>
    <t>8000</t>
  </si>
  <si>
    <t>8600</t>
  </si>
  <si>
    <t>8106</t>
  </si>
  <si>
    <t>8021</t>
  </si>
  <si>
    <t xml:space="preserve">Проведення місцевих виборів </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</si>
  <si>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t>
  </si>
  <si>
    <t>Усього видатків без урахування міжбюджетних трансфертів</t>
  </si>
  <si>
    <t>Усього</t>
  </si>
  <si>
    <t>Видатки  місцевих бюджетів</t>
  </si>
  <si>
    <t>90010300</t>
  </si>
  <si>
    <t>Усього доходів без урахування міжбюджетних трансфертів</t>
  </si>
  <si>
    <t>Звіт про виконання районного бюджету за 2018 рік</t>
  </si>
  <si>
    <t>0150</t>
  </si>
  <si>
    <t>3240</t>
  </si>
  <si>
    <t>7100</t>
  </si>
  <si>
    <t>3050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</si>
  <si>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</si>
  <si>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</si>
  <si>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</si>
  <si>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</si>
  <si>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t>
  </si>
  <si>
    <t>7000</t>
  </si>
  <si>
    <t>Економічна діяльність</t>
  </si>
  <si>
    <t>3120</t>
  </si>
  <si>
    <t>3160</t>
  </si>
  <si>
    <t>3190</t>
  </si>
  <si>
    <t>3140</t>
  </si>
  <si>
    <t>3110</t>
  </si>
  <si>
    <t>Інші заклади та заходи</t>
  </si>
  <si>
    <t>Здійснення соціальної роботи з вразливими категоріями населення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</si>
  <si>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</si>
  <si>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Соціальний захист ветеранів війни та праці</t>
  </si>
  <si>
    <t>Заклади і заходи з питань дітей та їх соціального захисту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</si>
  <si>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</si>
  <si>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Інша діяльність</t>
  </si>
  <si>
    <t>Заходи із запобігання та ліквідації надзвичайних ситуацій та наслідків стихійного лиха</t>
  </si>
  <si>
    <t>8110</t>
  </si>
  <si>
    <t>8700</t>
  </si>
  <si>
    <t xml:space="preserve">Доходи дод.№1 ріш. </t>
  </si>
  <si>
    <t>Видатки дод. №3 ріш.</t>
  </si>
  <si>
    <t>Різниця по доходах</t>
  </si>
  <si>
    <t>Різниця по видатках</t>
  </si>
  <si>
    <t>Плата за надання інших адміністративних послуг</t>
  </si>
  <si>
    <t>22012500</t>
  </si>
  <si>
    <t>Надходження від орендної плати за користування цілісним майновим комплексом та іншим майном, що перебуває в комунальній власності </t>
  </si>
  <si>
    <t>22080400</t>
  </si>
  <si>
    <t>41052600</t>
  </si>
  <si>
    <t>41052900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</si>
  <si>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</si>
  <si>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</si>
  <si>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Інші субвенції з місцевого бюджету</t>
  </si>
  <si>
    <t>41053900</t>
  </si>
  <si>
    <t>41050000</t>
  </si>
  <si>
    <t>Субвенції з місцевих бюджетів іншим місцевим бюджетам</t>
  </si>
  <si>
    <t>41040000</t>
  </si>
  <si>
    <t>Дотації з місцевих бюджетів іншим місцевим бюджетам</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</si>
  <si>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</si>
  <si>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</si>
  <si>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41050100</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</si>
  <si>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t>
  </si>
  <si>
    <t>41050200</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</si>
</sst>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
    <numFmt numFmtId="190" formatCode="0;\-0;"/>
    <numFmt numFmtId="191" formatCode="0.0;\-0.0;"/>
    <numFmt numFmtId="192" formatCode="0;0;"/>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dddd\,\ mmmm\ dd\,\ yyyy"/>
    <numFmt numFmtId="202" formatCode="000"/>
    <numFmt numFmtId="203" formatCode="[$-FC19]d\ mmmm\ yyyy\ &quot;г.&quot;"/>
    <numFmt numFmtId="204" formatCode="000000"/>
    <numFmt numFmtId="205" formatCode="#0.00"/>
    <numFmt numFmtId="206" formatCode="#,##0.0"/>
    <numFmt numFmtId="207" formatCode="#,##0.0000000"/>
    <numFmt numFmtId="208" formatCode="#,##0.000"/>
    <numFmt numFmtId="209" formatCode="0.00000000000000000"/>
    <numFmt numFmtId="210" formatCode="0.000000000000000000000000000000"/>
    <numFmt numFmtId="211" formatCode="#,##0.00;[Red]#,##0.00"/>
    <numFmt numFmtId="212" formatCode="#,##0;[Red]#,##0"/>
    <numFmt numFmtId="213" formatCode="#0.000"/>
    <numFmt numFmtId="214" formatCode="#0.0"/>
    <numFmt numFmtId="215" formatCode="#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s>
  <fonts count="61">
    <font>
      <sz val="10"/>
      <name val="Arial Cyr"/>
      <family val="0"/>
    </font>
    <font>
      <u val="single"/>
      <sz val="10"/>
      <color indexed="12"/>
      <name val="Arial Cyr"/>
      <family val="0"/>
    </font>
    <font>
      <u val="single"/>
      <sz val="10"/>
      <color indexed="36"/>
      <name val="Arial Cyr"/>
      <family val="0"/>
    </font>
    <font>
      <b/>
      <sz val="12"/>
      <name val="Times New Roman"/>
      <family val="1"/>
    </font>
    <font>
      <sz val="11"/>
      <name val="Times New Roman"/>
      <family val="1"/>
    </font>
    <font>
      <sz val="10"/>
      <color indexed="8"/>
      <name val="Arial"/>
      <family val="2"/>
    </font>
    <font>
      <sz val="14"/>
      <name val="Times New Roman"/>
      <family val="1"/>
    </font>
    <font>
      <b/>
      <sz val="10"/>
      <name val="Times New Roman"/>
      <family val="1"/>
    </font>
    <font>
      <b/>
      <sz val="16"/>
      <name val="Times New Roman"/>
      <family val="1"/>
    </font>
    <font>
      <b/>
      <sz val="11"/>
      <name val="Times New Roman"/>
      <family val="1"/>
    </font>
    <font>
      <b/>
      <sz val="14"/>
      <name val="Times New Roman"/>
      <family val="1"/>
    </font>
    <font>
      <sz val="10"/>
      <name val="Times New Roman"/>
      <family val="1"/>
    </font>
    <font>
      <sz val="9"/>
      <name val="Times New Roman"/>
      <family val="1"/>
    </font>
    <font>
      <i/>
      <sz val="10"/>
      <name val="Times New Roman"/>
      <family val="1"/>
    </font>
    <font>
      <b/>
      <i/>
      <sz val="10"/>
      <name val="Times New Roman"/>
      <family val="1"/>
    </font>
    <font>
      <sz val="8"/>
      <name val="Times New Roman"/>
      <family val="1"/>
    </font>
    <font>
      <sz val="10"/>
      <color indexed="10"/>
      <name val="Times New Roman"/>
      <family val="1"/>
    </font>
    <font>
      <sz val="10"/>
      <color indexed="8"/>
      <name val="Times New Roman"/>
      <family val="1"/>
    </font>
    <font>
      <b/>
      <sz val="10"/>
      <color indexed="10"/>
      <name val="Times New Roman"/>
      <family val="1"/>
    </font>
    <font>
      <sz val="8"/>
      <color indexed="8"/>
      <name val="Times New Roman"/>
      <family val="1"/>
    </font>
    <font>
      <b/>
      <sz val="11"/>
      <color indexed="8"/>
      <name val="Times New Roman"/>
      <family val="1"/>
    </font>
    <font>
      <sz val="11"/>
      <color indexed="8"/>
      <name val="Times New Roman"/>
      <family val="1"/>
    </font>
    <font>
      <i/>
      <sz val="11"/>
      <name val="Times New Roman"/>
      <family val="1"/>
    </font>
    <font>
      <b/>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name val="Segoe UI"/>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lignment/>
      <protection/>
    </xf>
    <xf numFmtId="0" fontId="5" fillId="0" borderId="0">
      <alignment/>
      <protection/>
    </xf>
    <xf numFmtId="0" fontId="2"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1" borderId="0" applyNumberFormat="0" applyBorder="0" applyAlignment="0" applyProtection="0"/>
  </cellStyleXfs>
  <cellXfs count="225">
    <xf numFmtId="0" fontId="0" fillId="0" borderId="0" xfId="0" applyAlignment="1">
      <alignment/>
    </xf>
    <xf numFmtId="0" fontId="7" fillId="0" borderId="0" xfId="0" applyFont="1" applyFill="1" applyAlignment="1">
      <alignment/>
    </xf>
    <xf numFmtId="0" fontId="10" fillId="0" borderId="0" xfId="0" applyFont="1" applyFill="1" applyAlignment="1">
      <alignment horizontal="center" wrapText="1"/>
    </xf>
    <xf numFmtId="0" fontId="11" fillId="0" borderId="0" xfId="0" applyFont="1" applyFill="1" applyAlignment="1">
      <alignment/>
    </xf>
    <xf numFmtId="0" fontId="11" fillId="0" borderId="0" xfId="0" applyFont="1" applyFill="1" applyAlignment="1">
      <alignment horizontal="right"/>
    </xf>
    <xf numFmtId="49" fontId="11" fillId="0" borderId="0" xfId="0" applyNumberFormat="1" applyFont="1" applyFill="1" applyAlignment="1">
      <alignment horizontal="center" vertical="center" wrapText="1"/>
    </xf>
    <xf numFmtId="0" fontId="11" fillId="0" borderId="10" xfId="0" applyFont="1" applyFill="1" applyBorder="1" applyAlignment="1">
      <alignment horizontal="center"/>
    </xf>
    <xf numFmtId="49" fontId="11" fillId="0" borderId="10" xfId="0" applyNumberFormat="1" applyFont="1" applyFill="1" applyBorder="1" applyAlignment="1">
      <alignment horizontal="center"/>
    </xf>
    <xf numFmtId="0" fontId="3"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xf>
    <xf numFmtId="0" fontId="11" fillId="0" borderId="0" xfId="0" applyFont="1" applyFill="1" applyAlignment="1">
      <alignment vertical="center"/>
    </xf>
    <xf numFmtId="0" fontId="9" fillId="0" borderId="0" xfId="0" applyFont="1" applyFill="1" applyAlignment="1">
      <alignment vertical="center"/>
    </xf>
    <xf numFmtId="0" fontId="11" fillId="0" borderId="0" xfId="0" applyNumberFormat="1" applyFont="1" applyFill="1" applyAlignment="1">
      <alignment vertical="center"/>
    </xf>
    <xf numFmtId="0" fontId="7" fillId="0" borderId="0" xfId="0" applyFont="1" applyFill="1" applyAlignment="1">
      <alignment vertical="center"/>
    </xf>
    <xf numFmtId="0" fontId="7" fillId="0" borderId="0" xfId="0" applyNumberFormat="1" applyFont="1" applyFill="1" applyAlignment="1">
      <alignment vertical="center"/>
    </xf>
    <xf numFmtId="1" fontId="11" fillId="0" borderId="10" xfId="0" applyNumberFormat="1" applyFont="1" applyFill="1" applyBorder="1" applyAlignment="1">
      <alignment vertical="center"/>
    </xf>
    <xf numFmtId="188" fontId="11" fillId="0" borderId="10" xfId="0" applyNumberFormat="1" applyFont="1" applyFill="1" applyBorder="1" applyAlignment="1">
      <alignment vertical="center"/>
    </xf>
    <xf numFmtId="4" fontId="7" fillId="0" borderId="10" xfId="0" applyNumberFormat="1" applyFont="1" applyFill="1" applyBorder="1" applyAlignment="1">
      <alignment vertical="center"/>
    </xf>
    <xf numFmtId="4" fontId="11" fillId="0" borderId="10" xfId="0" applyNumberFormat="1" applyFont="1" applyFill="1" applyBorder="1" applyAlignment="1">
      <alignment vertical="center"/>
    </xf>
    <xf numFmtId="4" fontId="11" fillId="0" borderId="0" xfId="0" applyNumberFormat="1" applyFont="1" applyFill="1" applyAlignment="1">
      <alignment vertical="center"/>
    </xf>
    <xf numFmtId="1" fontId="11" fillId="0" borderId="0" xfId="0" applyNumberFormat="1" applyFont="1" applyFill="1" applyAlignment="1">
      <alignment/>
    </xf>
    <xf numFmtId="4" fontId="11" fillId="0" borderId="0" xfId="0" applyNumberFormat="1" applyFont="1" applyFill="1" applyAlignment="1">
      <alignment/>
    </xf>
    <xf numFmtId="3" fontId="11" fillId="0" borderId="0" xfId="0" applyNumberFormat="1" applyFont="1" applyFill="1" applyAlignment="1">
      <alignment/>
    </xf>
    <xf numFmtId="4" fontId="7" fillId="0" borderId="0" xfId="0" applyNumberFormat="1" applyFont="1" applyFill="1" applyAlignment="1">
      <alignment/>
    </xf>
    <xf numFmtId="4" fontId="11" fillId="0" borderId="0" xfId="0" applyNumberFormat="1" applyFont="1" applyFill="1" applyAlignment="1">
      <alignment horizontal="center" vertical="center" wrapText="1"/>
    </xf>
    <xf numFmtId="4" fontId="9" fillId="0" borderId="0" xfId="0" applyNumberFormat="1" applyFont="1" applyFill="1" applyAlignment="1">
      <alignment vertical="center"/>
    </xf>
    <xf numFmtId="4" fontId="7" fillId="0" borderId="0" xfId="0" applyNumberFormat="1" applyFont="1" applyFill="1" applyAlignment="1">
      <alignment vertical="center"/>
    </xf>
    <xf numFmtId="0" fontId="6" fillId="0" borderId="0" xfId="0" applyFont="1" applyFill="1" applyAlignment="1">
      <alignment horizontal="center" wrapText="1"/>
    </xf>
    <xf numFmtId="1" fontId="11" fillId="0" borderId="10" xfId="0" applyNumberFormat="1" applyFont="1" applyFill="1" applyBorder="1" applyAlignment="1">
      <alignment horizontal="center"/>
    </xf>
    <xf numFmtId="3" fontId="11" fillId="0" borderId="10" xfId="0" applyNumberFormat="1" applyFont="1" applyFill="1" applyBorder="1" applyAlignment="1">
      <alignment vertical="center"/>
    </xf>
    <xf numFmtId="0" fontId="11" fillId="0" borderId="10" xfId="0" applyFont="1" applyFill="1" applyBorder="1" applyAlignment="1">
      <alignment vertical="center"/>
    </xf>
    <xf numFmtId="205" fontId="7" fillId="0" borderId="10" xfId="0" applyNumberFormat="1" applyFont="1" applyFill="1" applyBorder="1" applyAlignment="1">
      <alignment vertical="center" wrapText="1"/>
    </xf>
    <xf numFmtId="0" fontId="8" fillId="0" borderId="0" xfId="0" applyFont="1" applyFill="1" applyAlignment="1">
      <alignment/>
    </xf>
    <xf numFmtId="0" fontId="11" fillId="32" borderId="0" xfId="0" applyFont="1" applyFill="1" applyAlignment="1">
      <alignment/>
    </xf>
    <xf numFmtId="0" fontId="10" fillId="0" borderId="0" xfId="0" applyFont="1" applyFill="1" applyBorder="1" applyAlignment="1">
      <alignment horizontal="center" wrapText="1"/>
    </xf>
    <xf numFmtId="1" fontId="10" fillId="0" borderId="0" xfId="0" applyNumberFormat="1" applyFont="1" applyFill="1" applyBorder="1" applyAlignment="1">
      <alignment horizontal="center" wrapText="1"/>
    </xf>
    <xf numFmtId="4" fontId="10" fillId="0" borderId="0" xfId="0" applyNumberFormat="1" applyFont="1" applyFill="1" applyBorder="1" applyAlignment="1">
      <alignment horizontal="center" wrapText="1"/>
    </xf>
    <xf numFmtId="0" fontId="11" fillId="32" borderId="0" xfId="0" applyFont="1" applyFill="1" applyBorder="1" applyAlignment="1">
      <alignment wrapText="1"/>
    </xf>
    <xf numFmtId="4" fontId="11" fillId="32" borderId="0" xfId="0" applyNumberFormat="1" applyFont="1" applyFill="1" applyBorder="1" applyAlignment="1">
      <alignment wrapText="1"/>
    </xf>
    <xf numFmtId="0" fontId="11" fillId="32" borderId="0" xfId="0" applyFont="1" applyFill="1" applyBorder="1" applyAlignment="1">
      <alignment horizontal="right" wrapText="1"/>
    </xf>
    <xf numFmtId="0" fontId="11" fillId="32" borderId="0" xfId="0" applyFont="1" applyFill="1" applyBorder="1" applyAlignment="1">
      <alignment/>
    </xf>
    <xf numFmtId="1" fontId="11" fillId="0" borderId="0" xfId="54" applyNumberFormat="1" applyFont="1" applyFill="1" applyBorder="1" applyAlignment="1">
      <alignment horizontal="center"/>
      <protection/>
    </xf>
    <xf numFmtId="4" fontId="17" fillId="0" borderId="0" xfId="54" applyNumberFormat="1" applyFont="1" applyFill="1" applyBorder="1" applyAlignment="1">
      <alignment horizontal="center"/>
      <protection/>
    </xf>
    <xf numFmtId="0" fontId="11" fillId="0" borderId="0" xfId="0" applyFont="1" applyFill="1" applyBorder="1" applyAlignment="1">
      <alignment/>
    </xf>
    <xf numFmtId="1" fontId="11" fillId="0" borderId="0" xfId="0" applyNumberFormat="1" applyFont="1" applyFill="1" applyBorder="1" applyAlignment="1">
      <alignment/>
    </xf>
    <xf numFmtId="1" fontId="15" fillId="0" borderId="0" xfId="54" applyNumberFormat="1" applyFont="1" applyFill="1" applyBorder="1" applyAlignment="1">
      <alignment horizontal="right" wrapText="1"/>
      <protection/>
    </xf>
    <xf numFmtId="4" fontId="19" fillId="0" borderId="0" xfId="54" applyNumberFormat="1" applyFont="1" applyFill="1" applyBorder="1" applyAlignment="1">
      <alignment wrapText="1"/>
      <protection/>
    </xf>
    <xf numFmtId="0" fontId="9" fillId="32" borderId="0" xfId="0" applyFont="1" applyFill="1" applyAlignment="1">
      <alignment vertical="center"/>
    </xf>
    <xf numFmtId="0" fontId="11" fillId="32" borderId="0" xfId="0" applyNumberFormat="1" applyFont="1" applyFill="1" applyAlignment="1">
      <alignment vertical="center"/>
    </xf>
    <xf numFmtId="4" fontId="7" fillId="32" borderId="10" xfId="0" applyNumberFormat="1" applyFont="1" applyFill="1" applyBorder="1" applyAlignment="1">
      <alignment vertical="center"/>
    </xf>
    <xf numFmtId="4" fontId="9" fillId="32" borderId="0" xfId="0" applyNumberFormat="1" applyFont="1" applyFill="1" applyAlignment="1">
      <alignment vertical="center"/>
    </xf>
    <xf numFmtId="0" fontId="7" fillId="32" borderId="0" xfId="0" applyFont="1" applyFill="1" applyAlignment="1">
      <alignment vertical="center"/>
    </xf>
    <xf numFmtId="4" fontId="7" fillId="32" borderId="0" xfId="0" applyNumberFormat="1" applyFont="1" applyFill="1" applyAlignment="1">
      <alignment vertical="center"/>
    </xf>
    <xf numFmtId="0" fontId="11" fillId="33" borderId="0" xfId="0" applyFont="1" applyFill="1" applyAlignment="1">
      <alignment/>
    </xf>
    <xf numFmtId="4" fontId="11" fillId="33" borderId="0" xfId="0" applyNumberFormat="1" applyFont="1" applyFill="1" applyAlignment="1">
      <alignment/>
    </xf>
    <xf numFmtId="3" fontId="11" fillId="33" borderId="0" xfId="0" applyNumberFormat="1" applyFont="1" applyFill="1" applyAlignment="1">
      <alignment/>
    </xf>
    <xf numFmtId="1" fontId="11" fillId="33" borderId="0" xfId="0" applyNumberFormat="1" applyFont="1" applyFill="1" applyAlignment="1">
      <alignment/>
    </xf>
    <xf numFmtId="0" fontId="7" fillId="33" borderId="0" xfId="0" applyFont="1" applyFill="1" applyAlignment="1">
      <alignment/>
    </xf>
    <xf numFmtId="4" fontId="7" fillId="33" borderId="0" xfId="0" applyNumberFormat="1" applyFont="1" applyFill="1" applyAlignment="1">
      <alignment/>
    </xf>
    <xf numFmtId="2" fontId="7" fillId="33" borderId="0" xfId="0" applyNumberFormat="1" applyFont="1" applyFill="1" applyAlignment="1">
      <alignment/>
    </xf>
    <xf numFmtId="4" fontId="18" fillId="33" borderId="0" xfId="0" applyNumberFormat="1" applyFont="1" applyFill="1" applyAlignment="1">
      <alignment/>
    </xf>
    <xf numFmtId="2" fontId="18" fillId="33" borderId="0" xfId="0" applyNumberFormat="1" applyFont="1" applyFill="1" applyAlignment="1">
      <alignment/>
    </xf>
    <xf numFmtId="1" fontId="7" fillId="33" borderId="0" xfId="0" applyNumberFormat="1" applyFont="1" applyFill="1" applyAlignment="1">
      <alignment/>
    </xf>
    <xf numFmtId="0"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xf>
    <xf numFmtId="0" fontId="7" fillId="0" borderId="10" xfId="0" applyNumberFormat="1" applyFont="1" applyFill="1" applyBorder="1" applyAlignment="1">
      <alignment vertical="center" wrapText="1"/>
    </xf>
    <xf numFmtId="49" fontId="7" fillId="0" borderId="10" xfId="0" applyNumberFormat="1" applyFont="1" applyFill="1" applyBorder="1" applyAlignment="1">
      <alignment horizontal="center" vertical="center"/>
    </xf>
    <xf numFmtId="0" fontId="11" fillId="0" borderId="10" xfId="0" applyNumberFormat="1" applyFont="1" applyFill="1" applyBorder="1" applyAlignment="1">
      <alignment vertical="center" wrapText="1"/>
    </xf>
    <xf numFmtId="49" fontId="13" fillId="0" borderId="10" xfId="0" applyNumberFormat="1" applyFont="1" applyFill="1" applyBorder="1" applyAlignment="1">
      <alignment horizontal="center" vertical="center"/>
    </xf>
    <xf numFmtId="4" fontId="11" fillId="0" borderId="10" xfId="0" applyNumberFormat="1" applyFont="1" applyFill="1" applyBorder="1" applyAlignment="1">
      <alignment vertical="center" wrapText="1"/>
    </xf>
    <xf numFmtId="4" fontId="11" fillId="0" borderId="10" xfId="0" applyNumberFormat="1" applyFont="1" applyFill="1" applyBorder="1" applyAlignment="1">
      <alignment horizontal="center" vertical="center"/>
    </xf>
    <xf numFmtId="0" fontId="15" fillId="0" borderId="10" xfId="0" applyNumberFormat="1" applyFont="1" applyFill="1" applyBorder="1" applyAlignment="1">
      <alignment vertical="center" wrapText="1"/>
    </xf>
    <xf numFmtId="0" fontId="11" fillId="0" borderId="10" xfId="0" applyNumberFormat="1" applyFont="1" applyFill="1" applyBorder="1" applyAlignment="1">
      <alignment horizontal="justify" vertical="center" wrapText="1"/>
    </xf>
    <xf numFmtId="0" fontId="12" fillId="0" borderId="10" xfId="0" applyNumberFormat="1" applyFont="1" applyFill="1" applyBorder="1" applyAlignment="1">
      <alignment vertical="center" wrapText="1"/>
    </xf>
    <xf numFmtId="49" fontId="16" fillId="0" borderId="10" xfId="0" applyNumberFormat="1" applyFont="1" applyFill="1" applyBorder="1" applyAlignment="1">
      <alignment horizontal="center" vertical="center"/>
    </xf>
    <xf numFmtId="3" fontId="11" fillId="0" borderId="10" xfId="0" applyNumberFormat="1" applyFont="1" applyFill="1" applyBorder="1" applyAlignment="1">
      <alignment horizontal="center"/>
    </xf>
    <xf numFmtId="0" fontId="12" fillId="0" borderId="10" xfId="0" applyNumberFormat="1" applyFont="1" applyFill="1" applyBorder="1" applyAlignment="1">
      <alignment horizontal="justify" vertical="center" wrapText="1"/>
    </xf>
    <xf numFmtId="49" fontId="11" fillId="0" borderId="10"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0" fontId="11" fillId="32" borderId="0" xfId="0" applyFont="1" applyFill="1" applyAlignment="1">
      <alignment vertical="center"/>
    </xf>
    <xf numFmtId="4" fontId="11" fillId="32" borderId="0" xfId="0" applyNumberFormat="1" applyFont="1" applyFill="1" applyAlignment="1">
      <alignment vertical="center"/>
    </xf>
    <xf numFmtId="0" fontId="4" fillId="32" borderId="0" xfId="0" applyNumberFormat="1" applyFont="1" applyFill="1" applyAlignment="1">
      <alignment vertical="center"/>
    </xf>
    <xf numFmtId="4" fontId="7" fillId="34" borderId="0" xfId="0" applyNumberFormat="1" applyFont="1" applyFill="1" applyAlignment="1">
      <alignment/>
    </xf>
    <xf numFmtId="2" fontId="18" fillId="34" borderId="0" xfId="0" applyNumberFormat="1" applyFont="1" applyFill="1" applyAlignment="1">
      <alignment/>
    </xf>
    <xf numFmtId="0" fontId="7"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justify" vertical="center"/>
    </xf>
    <xf numFmtId="0" fontId="11" fillId="0" borderId="0" xfId="0" applyFont="1" applyFill="1" applyAlignment="1">
      <alignment vertical="center" wrapText="1"/>
    </xf>
    <xf numFmtId="0" fontId="4" fillId="0" borderId="10" xfId="0" applyNumberFormat="1" applyFont="1" applyFill="1" applyBorder="1" applyAlignment="1">
      <alignment vertical="center" wrapText="1"/>
    </xf>
    <xf numFmtId="3" fontId="11" fillId="0" borderId="10" xfId="0" applyNumberFormat="1" applyFont="1" applyFill="1" applyBorder="1" applyAlignment="1">
      <alignment horizontal="center" vertical="center"/>
    </xf>
    <xf numFmtId="49" fontId="7" fillId="32" borderId="10" xfId="0" applyNumberFormat="1" applyFont="1" applyFill="1" applyBorder="1" applyAlignment="1">
      <alignment horizontal="center" vertical="center"/>
    </xf>
    <xf numFmtId="4" fontId="9" fillId="33" borderId="10" xfId="0" applyNumberFormat="1" applyFont="1" applyFill="1" applyBorder="1" applyAlignment="1">
      <alignment vertical="center"/>
    </xf>
    <xf numFmtId="0" fontId="9" fillId="33" borderId="0" xfId="0" applyFont="1" applyFill="1" applyAlignment="1">
      <alignment vertical="center"/>
    </xf>
    <xf numFmtId="4" fontId="7" fillId="33" borderId="10" xfId="0" applyNumberFormat="1" applyFont="1" applyFill="1" applyBorder="1" applyAlignment="1">
      <alignment vertical="center"/>
    </xf>
    <xf numFmtId="0" fontId="7" fillId="33" borderId="0" xfId="0" applyFont="1" applyFill="1" applyAlignment="1">
      <alignment vertical="center"/>
    </xf>
    <xf numFmtId="4" fontId="4" fillId="33" borderId="10" xfId="0" applyNumberFormat="1" applyFont="1" applyFill="1" applyBorder="1" applyAlignment="1" applyProtection="1">
      <alignment vertical="center"/>
      <protection locked="0"/>
    </xf>
    <xf numFmtId="4" fontId="4" fillId="33" borderId="10" xfId="0" applyNumberFormat="1" applyFont="1" applyFill="1" applyBorder="1" applyAlignment="1">
      <alignment vertical="center"/>
    </xf>
    <xf numFmtId="4" fontId="11" fillId="33" borderId="10" xfId="0" applyNumberFormat="1" applyFont="1" applyFill="1" applyBorder="1" applyAlignment="1">
      <alignment vertical="center"/>
    </xf>
    <xf numFmtId="0" fontId="11" fillId="33" borderId="0" xfId="0" applyFont="1" applyFill="1" applyAlignment="1">
      <alignment vertical="center"/>
    </xf>
    <xf numFmtId="3" fontId="9" fillId="33" borderId="10" xfId="0" applyNumberFormat="1"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4" fontId="9" fillId="33" borderId="10" xfId="0" applyNumberFormat="1" applyFont="1" applyFill="1" applyBorder="1" applyAlignment="1" applyProtection="1">
      <alignment vertical="center"/>
      <protection locked="0"/>
    </xf>
    <xf numFmtId="188" fontId="9" fillId="33" borderId="10" xfId="0" applyNumberFormat="1" applyFont="1" applyFill="1" applyBorder="1" applyAlignment="1">
      <alignment vertical="center"/>
    </xf>
    <xf numFmtId="3" fontId="9" fillId="33" borderId="10" xfId="0" applyNumberFormat="1" applyFont="1" applyFill="1" applyBorder="1" applyAlignment="1">
      <alignment vertical="center"/>
    </xf>
    <xf numFmtId="1" fontId="9" fillId="33" borderId="10" xfId="0" applyNumberFormat="1" applyFont="1" applyFill="1" applyBorder="1" applyAlignment="1">
      <alignment vertical="center"/>
    </xf>
    <xf numFmtId="188" fontId="7" fillId="33" borderId="10" xfId="0" applyNumberFormat="1" applyFont="1" applyFill="1" applyBorder="1" applyAlignment="1">
      <alignment vertical="center"/>
    </xf>
    <xf numFmtId="188" fontId="4" fillId="33" borderId="10" xfId="0" applyNumberFormat="1" applyFont="1" applyFill="1" applyBorder="1" applyAlignment="1">
      <alignment vertical="center"/>
    </xf>
    <xf numFmtId="1" fontId="4" fillId="33" borderId="10" xfId="0" applyNumberFormat="1" applyFont="1" applyFill="1" applyBorder="1" applyAlignment="1" applyProtection="1">
      <alignment vertical="center"/>
      <protection locked="0"/>
    </xf>
    <xf numFmtId="188" fontId="11" fillId="33" borderId="10" xfId="0" applyNumberFormat="1" applyFont="1" applyFill="1" applyBorder="1" applyAlignment="1">
      <alignment vertical="center"/>
    </xf>
    <xf numFmtId="1" fontId="9" fillId="33" borderId="10" xfId="0" applyNumberFormat="1" applyFont="1" applyFill="1" applyBorder="1" applyAlignment="1" applyProtection="1">
      <alignment vertical="center"/>
      <protection locked="0"/>
    </xf>
    <xf numFmtId="4" fontId="11" fillId="33" borderId="0" xfId="0" applyNumberFormat="1" applyFont="1" applyFill="1" applyAlignment="1">
      <alignment vertical="center"/>
    </xf>
    <xf numFmtId="4" fontId="20" fillId="33" borderId="10" xfId="53" applyNumberFormat="1" applyFont="1" applyFill="1" applyBorder="1" applyAlignment="1">
      <alignment vertical="center" wrapText="1"/>
      <protection/>
    </xf>
    <xf numFmtId="4" fontId="21" fillId="33" borderId="10" xfId="53" applyNumberFormat="1" applyFont="1" applyFill="1" applyBorder="1" applyAlignment="1">
      <alignment vertical="center" wrapText="1"/>
      <protection/>
    </xf>
    <xf numFmtId="4" fontId="4" fillId="33" borderId="10" xfId="53" applyNumberFormat="1" applyFont="1" applyFill="1" applyBorder="1" applyAlignment="1">
      <alignment vertical="center" wrapText="1"/>
      <protection/>
    </xf>
    <xf numFmtId="2" fontId="9" fillId="33" borderId="10" xfId="0" applyNumberFormat="1" applyFont="1" applyFill="1" applyBorder="1" applyAlignment="1" applyProtection="1">
      <alignment vertical="center"/>
      <protection locked="0"/>
    </xf>
    <xf numFmtId="4" fontId="4" fillId="33" borderId="10" xfId="0" applyNumberFormat="1" applyFont="1" applyFill="1" applyBorder="1" applyAlignment="1">
      <alignment vertical="center" wrapText="1"/>
    </xf>
    <xf numFmtId="4" fontId="21" fillId="33" borderId="10" xfId="0" applyNumberFormat="1" applyFont="1" applyFill="1" applyBorder="1" applyAlignment="1">
      <alignment vertical="center" wrapText="1"/>
    </xf>
    <xf numFmtId="4" fontId="20" fillId="0" borderId="10" xfId="0" applyNumberFormat="1" applyFont="1" applyFill="1" applyBorder="1" applyAlignment="1">
      <alignment vertical="center" wrapText="1"/>
    </xf>
    <xf numFmtId="4" fontId="4" fillId="0" borderId="10" xfId="0" applyNumberFormat="1" applyFont="1" applyFill="1" applyBorder="1" applyAlignment="1">
      <alignment vertical="center"/>
    </xf>
    <xf numFmtId="4" fontId="9" fillId="0" borderId="10" xfId="0" applyNumberFormat="1" applyFont="1" applyFill="1" applyBorder="1" applyAlignment="1">
      <alignment vertical="center" wrapText="1"/>
    </xf>
    <xf numFmtId="4" fontId="9" fillId="0" borderId="10" xfId="0" applyNumberFormat="1" applyFont="1" applyFill="1" applyBorder="1" applyAlignment="1">
      <alignment vertical="center"/>
    </xf>
    <xf numFmtId="4" fontId="9" fillId="0" borderId="10" xfId="0" applyNumberFormat="1" applyFont="1" applyFill="1" applyBorder="1" applyAlignment="1" applyProtection="1">
      <alignment vertical="center"/>
      <protection locked="0"/>
    </xf>
    <xf numFmtId="188" fontId="9" fillId="0" borderId="10" xfId="0" applyNumberFormat="1" applyFont="1" applyFill="1" applyBorder="1" applyAlignment="1">
      <alignment vertical="center"/>
    </xf>
    <xf numFmtId="4" fontId="21" fillId="0" borderId="10" xfId="53" applyNumberFormat="1" applyFont="1" applyFill="1" applyBorder="1" applyAlignment="1">
      <alignment vertical="center" wrapText="1"/>
      <protection/>
    </xf>
    <xf numFmtId="3" fontId="4" fillId="0" borderId="10" xfId="0" applyNumberFormat="1" applyFont="1" applyFill="1" applyBorder="1" applyAlignment="1" applyProtection="1">
      <alignment vertical="center"/>
      <protection locked="0"/>
    </xf>
    <xf numFmtId="4" fontId="4" fillId="0" borderId="10" xfId="53" applyNumberFormat="1" applyFont="1" applyFill="1" applyBorder="1" applyAlignment="1">
      <alignment vertical="center" wrapText="1"/>
      <protection/>
    </xf>
    <xf numFmtId="0" fontId="11" fillId="0" borderId="10" xfId="0" applyFont="1" applyBorder="1" applyAlignment="1">
      <alignment vertical="center" wrapText="1"/>
    </xf>
    <xf numFmtId="4" fontId="20" fillId="0" borderId="10" xfId="53" applyNumberFormat="1" applyFont="1" applyFill="1" applyBorder="1" applyAlignment="1">
      <alignment vertical="center" wrapText="1"/>
      <protection/>
    </xf>
    <xf numFmtId="4" fontId="4" fillId="0" borderId="10" xfId="0" applyNumberFormat="1" applyFont="1" applyFill="1" applyBorder="1" applyAlignment="1" applyProtection="1">
      <alignment vertical="center"/>
      <protection locked="0"/>
    </xf>
    <xf numFmtId="3" fontId="9" fillId="0" borderId="10" xfId="0" applyNumberFormat="1" applyFont="1" applyFill="1" applyBorder="1" applyAlignment="1" applyProtection="1">
      <alignment vertical="center"/>
      <protection locked="0"/>
    </xf>
    <xf numFmtId="4" fontId="4" fillId="0" borderId="10" xfId="0" applyNumberFormat="1" applyFont="1" applyFill="1" applyBorder="1" applyAlignment="1">
      <alignment vertical="center" wrapText="1"/>
    </xf>
    <xf numFmtId="4" fontId="2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4" fontId="4" fillId="0" borderId="11"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4" fontId="9" fillId="0" borderId="11" xfId="0" applyNumberFormat="1" applyFont="1" applyFill="1" applyBorder="1" applyAlignment="1">
      <alignment horizontal="right" vertical="center"/>
    </xf>
    <xf numFmtId="3" fontId="9" fillId="0" borderId="10" xfId="0" applyNumberFormat="1" applyFont="1" applyFill="1" applyBorder="1" applyAlignment="1">
      <alignment vertical="center"/>
    </xf>
    <xf numFmtId="1" fontId="4" fillId="0" borderId="10" xfId="0" applyNumberFormat="1" applyFont="1" applyFill="1" applyBorder="1" applyAlignment="1">
      <alignment vertical="center"/>
    </xf>
    <xf numFmtId="188" fontId="4" fillId="0" borderId="10" xfId="0" applyNumberFormat="1" applyFont="1" applyFill="1" applyBorder="1" applyAlignment="1">
      <alignment vertical="center"/>
    </xf>
    <xf numFmtId="1" fontId="4" fillId="0" borderId="10" xfId="0" applyNumberFormat="1" applyFont="1" applyFill="1" applyBorder="1" applyAlignment="1" applyProtection="1">
      <alignment vertical="center"/>
      <protection locked="0"/>
    </xf>
    <xf numFmtId="1" fontId="9" fillId="0" borderId="10" xfId="0" applyNumberFormat="1" applyFont="1" applyFill="1" applyBorder="1" applyAlignment="1" applyProtection="1">
      <alignment vertical="center"/>
      <protection locked="0"/>
    </xf>
    <xf numFmtId="4" fontId="22" fillId="0" borderId="10" xfId="0" applyNumberFormat="1" applyFont="1" applyFill="1" applyBorder="1" applyAlignment="1" applyProtection="1">
      <alignment vertical="center"/>
      <protection locked="0"/>
    </xf>
    <xf numFmtId="3" fontId="23" fillId="0" borderId="10" xfId="0" applyNumberFormat="1" applyFont="1" applyFill="1" applyBorder="1" applyAlignment="1" applyProtection="1">
      <alignment vertical="center"/>
      <protection locked="0"/>
    </xf>
    <xf numFmtId="1" fontId="23" fillId="0" borderId="10" xfId="0" applyNumberFormat="1" applyFont="1" applyFill="1" applyBorder="1" applyAlignment="1" applyProtection="1">
      <alignment vertical="center"/>
      <protection locked="0"/>
    </xf>
    <xf numFmtId="3" fontId="22" fillId="0" borderId="10" xfId="0" applyNumberFormat="1" applyFont="1" applyFill="1" applyBorder="1" applyAlignment="1" applyProtection="1">
      <alignment vertical="center"/>
      <protection locked="0"/>
    </xf>
    <xf numFmtId="1" fontId="22" fillId="0" borderId="10" xfId="0" applyNumberFormat="1" applyFont="1" applyFill="1" applyBorder="1" applyAlignment="1" applyProtection="1">
      <alignment vertical="center"/>
      <protection locked="0"/>
    </xf>
    <xf numFmtId="1" fontId="9" fillId="0" borderId="10" xfId="0" applyNumberFormat="1" applyFont="1" applyFill="1" applyBorder="1" applyAlignment="1">
      <alignment vertical="center"/>
    </xf>
    <xf numFmtId="0" fontId="11" fillId="0" borderId="10" xfId="0" applyFont="1" applyFill="1" applyBorder="1" applyAlignment="1">
      <alignment/>
    </xf>
    <xf numFmtId="4" fontId="4" fillId="0" borderId="10" xfId="0" applyNumberFormat="1" applyFont="1" applyFill="1" applyBorder="1" applyAlignment="1">
      <alignment/>
    </xf>
    <xf numFmtId="4" fontId="13" fillId="0" borderId="10" xfId="0" applyNumberFormat="1" applyFont="1" applyFill="1" applyBorder="1" applyAlignment="1">
      <alignment vertical="center"/>
    </xf>
    <xf numFmtId="188" fontId="14" fillId="0" borderId="10" xfId="0" applyNumberFormat="1" applyFont="1" applyFill="1" applyBorder="1" applyAlignment="1">
      <alignment vertical="center"/>
    </xf>
    <xf numFmtId="188" fontId="13" fillId="0" borderId="10" xfId="0" applyNumberFormat="1" applyFont="1" applyFill="1" applyBorder="1" applyAlignment="1">
      <alignment vertical="center"/>
    </xf>
    <xf numFmtId="188" fontId="7" fillId="0" borderId="10" xfId="0" applyNumberFormat="1" applyFont="1" applyFill="1" applyBorder="1" applyAlignment="1">
      <alignment vertical="center"/>
    </xf>
    <xf numFmtId="4" fontId="4" fillId="0" borderId="10" xfId="0" applyNumberFormat="1" applyFont="1" applyFill="1" applyBorder="1" applyAlignment="1" applyProtection="1">
      <alignment vertical="center" wrapText="1"/>
      <protection locked="0"/>
    </xf>
    <xf numFmtId="4" fontId="9" fillId="32" borderId="10" xfId="0" applyNumberFormat="1" applyFont="1" applyFill="1" applyBorder="1" applyAlignment="1">
      <alignment vertical="center"/>
    </xf>
    <xf numFmtId="4" fontId="20" fillId="32" borderId="10" xfId="0" applyNumberFormat="1" applyFont="1" applyFill="1" applyBorder="1" applyAlignment="1">
      <alignment vertical="center"/>
    </xf>
    <xf numFmtId="49" fontId="11" fillId="32" borderId="10" xfId="0" applyNumberFormat="1" applyFont="1" applyFill="1" applyBorder="1" applyAlignment="1">
      <alignment horizontal="center" vertical="center"/>
    </xf>
    <xf numFmtId="4" fontId="4" fillId="32" borderId="10" xfId="0" applyNumberFormat="1" applyFont="1" applyFill="1" applyBorder="1" applyAlignment="1">
      <alignment vertical="center"/>
    </xf>
    <xf numFmtId="4" fontId="11" fillId="32" borderId="10" xfId="0" applyNumberFormat="1" applyFont="1" applyFill="1" applyBorder="1" applyAlignment="1">
      <alignment vertical="center"/>
    </xf>
    <xf numFmtId="3" fontId="4" fillId="32" borderId="10" xfId="0" applyNumberFormat="1" applyFont="1" applyFill="1" applyBorder="1" applyAlignment="1" applyProtection="1">
      <alignment vertical="center"/>
      <protection locked="0"/>
    </xf>
    <xf numFmtId="4" fontId="4" fillId="32" borderId="10" xfId="0" applyNumberFormat="1" applyFont="1" applyFill="1" applyBorder="1" applyAlignment="1" applyProtection="1">
      <alignment vertical="center"/>
      <protection locked="0"/>
    </xf>
    <xf numFmtId="188" fontId="4" fillId="32" borderId="10" xfId="0" applyNumberFormat="1" applyFont="1" applyFill="1" applyBorder="1" applyAlignment="1">
      <alignment vertical="center"/>
    </xf>
    <xf numFmtId="188" fontId="11" fillId="32" borderId="10" xfId="0" applyNumberFormat="1" applyFont="1" applyFill="1" applyBorder="1" applyAlignment="1">
      <alignment vertical="center"/>
    </xf>
    <xf numFmtId="49" fontId="9" fillId="32" borderId="10" xfId="0" applyNumberFormat="1" applyFont="1" applyFill="1" applyBorder="1" applyAlignment="1">
      <alignment horizontal="center" vertical="center"/>
    </xf>
    <xf numFmtId="3" fontId="9" fillId="32" borderId="10" xfId="0" applyNumberFormat="1" applyFont="1" applyFill="1" applyBorder="1" applyAlignment="1" applyProtection="1">
      <alignment vertical="center"/>
      <protection locked="0"/>
    </xf>
    <xf numFmtId="4" fontId="9" fillId="32" borderId="10" xfId="0" applyNumberFormat="1" applyFont="1" applyFill="1" applyBorder="1" applyAlignment="1" applyProtection="1">
      <alignment vertical="center"/>
      <protection locked="0"/>
    </xf>
    <xf numFmtId="188" fontId="9" fillId="32" borderId="10" xfId="0" applyNumberFormat="1" applyFont="1" applyFill="1" applyBorder="1" applyAlignment="1">
      <alignment vertical="center"/>
    </xf>
    <xf numFmtId="188" fontId="7" fillId="32" borderId="10" xfId="0" applyNumberFormat="1" applyFont="1" applyFill="1" applyBorder="1" applyAlignment="1">
      <alignment vertical="center"/>
    </xf>
    <xf numFmtId="4" fontId="4" fillId="32" borderId="11" xfId="0" applyNumberFormat="1" applyFont="1" applyFill="1" applyBorder="1" applyAlignment="1" applyProtection="1">
      <alignment horizontal="right"/>
      <protection/>
    </xf>
    <xf numFmtId="1" fontId="9" fillId="32" borderId="10" xfId="0" applyNumberFormat="1" applyFont="1" applyFill="1" applyBorder="1" applyAlignment="1" applyProtection="1">
      <alignment vertical="center"/>
      <protection locked="0"/>
    </xf>
    <xf numFmtId="4" fontId="18" fillId="34" borderId="0" xfId="0" applyNumberFormat="1" applyFont="1" applyFill="1" applyAlignment="1">
      <alignment/>
    </xf>
    <xf numFmtId="4" fontId="9" fillId="32" borderId="10" xfId="0" applyNumberFormat="1" applyFont="1" applyFill="1" applyBorder="1" applyAlignment="1">
      <alignment vertical="center"/>
    </xf>
    <xf numFmtId="0" fontId="9" fillId="32" borderId="10" xfId="0" applyNumberFormat="1" applyFont="1" applyFill="1" applyBorder="1" applyAlignment="1">
      <alignment vertical="center" wrapText="1"/>
    </xf>
    <xf numFmtId="49" fontId="9" fillId="32" borderId="10" xfId="0" applyNumberFormat="1" applyFont="1" applyFill="1" applyBorder="1" applyAlignment="1">
      <alignment horizontal="center" vertical="center"/>
    </xf>
    <xf numFmtId="0" fontId="9" fillId="32" borderId="0" xfId="0" applyFont="1" applyFill="1" applyAlignment="1">
      <alignment vertical="center"/>
    </xf>
    <xf numFmtId="0" fontId="11" fillId="32" borderId="0" xfId="0" applyNumberFormat="1" applyFont="1" applyFill="1" applyAlignment="1">
      <alignment vertical="center"/>
    </xf>
    <xf numFmtId="4" fontId="9" fillId="32" borderId="0" xfId="0" applyNumberFormat="1" applyFont="1" applyFill="1" applyAlignment="1">
      <alignment vertical="center"/>
    </xf>
    <xf numFmtId="0" fontId="7" fillId="32" borderId="10" xfId="0" applyNumberFormat="1" applyFont="1" applyFill="1" applyBorder="1" applyAlignment="1">
      <alignment horizontal="center" vertical="center" wrapText="1"/>
    </xf>
    <xf numFmtId="0" fontId="10" fillId="0" borderId="0" xfId="0" applyFont="1" applyFill="1" applyBorder="1" applyAlignment="1">
      <alignment horizontal="right" wrapText="1"/>
    </xf>
    <xf numFmtId="0" fontId="11" fillId="0" borderId="10" xfId="0" applyFont="1" applyFill="1" applyBorder="1" applyAlignment="1">
      <alignment horizontal="right"/>
    </xf>
    <xf numFmtId="0" fontId="11" fillId="0" borderId="10" xfId="0" applyFont="1" applyFill="1" applyBorder="1" applyAlignment="1">
      <alignment horizontal="right" vertical="center"/>
    </xf>
    <xf numFmtId="4" fontId="9" fillId="0" borderId="10" xfId="0" applyNumberFormat="1" applyFont="1" applyFill="1" applyBorder="1" applyAlignment="1">
      <alignment horizontal="right" vertical="center"/>
    </xf>
    <xf numFmtId="4" fontId="4" fillId="0"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188" fontId="23" fillId="0" borderId="10" xfId="0" applyNumberFormat="1" applyFont="1" applyFill="1" applyBorder="1" applyAlignment="1">
      <alignment horizontal="right" vertical="center"/>
    </xf>
    <xf numFmtId="188" fontId="22" fillId="0" borderId="10" xfId="0" applyNumberFormat="1" applyFont="1" applyFill="1" applyBorder="1" applyAlignment="1">
      <alignment horizontal="right" vertical="center"/>
    </xf>
    <xf numFmtId="188" fontId="9" fillId="0" borderId="10" xfId="0" applyNumberFormat="1" applyFont="1" applyFill="1" applyBorder="1" applyAlignment="1">
      <alignment horizontal="right" vertical="center"/>
    </xf>
    <xf numFmtId="188" fontId="4" fillId="0" borderId="10" xfId="0" applyNumberFormat="1" applyFont="1" applyFill="1" applyBorder="1" applyAlignment="1">
      <alignment horizontal="right" vertical="center"/>
    </xf>
    <xf numFmtId="4" fontId="9" fillId="32" borderId="10" xfId="0" applyNumberFormat="1" applyFont="1" applyFill="1" applyBorder="1" applyAlignment="1">
      <alignment horizontal="right" vertical="center"/>
    </xf>
    <xf numFmtId="188" fontId="9" fillId="33" borderId="10" xfId="0" applyNumberFormat="1" applyFont="1" applyFill="1" applyBorder="1" applyAlignment="1">
      <alignment horizontal="right" vertical="center"/>
    </xf>
    <xf numFmtId="188" fontId="4" fillId="33" borderId="10" xfId="0" applyNumberFormat="1" applyFont="1" applyFill="1" applyBorder="1" applyAlignment="1">
      <alignment horizontal="right" vertical="center"/>
    </xf>
    <xf numFmtId="4" fontId="4" fillId="33" borderId="10" xfId="0" applyNumberFormat="1" applyFont="1" applyFill="1" applyBorder="1" applyAlignment="1">
      <alignment horizontal="right" vertical="center"/>
    </xf>
    <xf numFmtId="4" fontId="9" fillId="33" borderId="10" xfId="0" applyNumberFormat="1" applyFont="1" applyFill="1" applyBorder="1" applyAlignment="1">
      <alignment horizontal="right" vertical="center"/>
    </xf>
    <xf numFmtId="4" fontId="4" fillId="32" borderId="10" xfId="0" applyNumberFormat="1" applyFont="1" applyFill="1" applyBorder="1" applyAlignment="1">
      <alignment horizontal="right" vertical="center"/>
    </xf>
    <xf numFmtId="188" fontId="4" fillId="32" borderId="10" xfId="0" applyNumberFormat="1" applyFont="1" applyFill="1" applyBorder="1" applyAlignment="1">
      <alignment horizontal="right" vertical="center"/>
    </xf>
    <xf numFmtId="188" fontId="9" fillId="32" borderId="10" xfId="0" applyNumberFormat="1" applyFont="1" applyFill="1" applyBorder="1" applyAlignment="1">
      <alignment horizontal="right" vertical="center"/>
    </xf>
    <xf numFmtId="0" fontId="11" fillId="33" borderId="0" xfId="0" applyFont="1" applyFill="1" applyAlignment="1">
      <alignment horizontal="right"/>
    </xf>
    <xf numFmtId="2" fontId="11" fillId="33" borderId="0" xfId="0" applyNumberFormat="1" applyFont="1" applyFill="1" applyAlignment="1">
      <alignment horizontal="right"/>
    </xf>
    <xf numFmtId="2" fontId="7" fillId="33" borderId="0" xfId="0" applyNumberFormat="1" applyFont="1" applyFill="1" applyAlignment="1">
      <alignment horizontal="right"/>
    </xf>
    <xf numFmtId="0" fontId="11" fillId="0" borderId="0" xfId="0" applyFont="1" applyFill="1" applyBorder="1" applyAlignment="1">
      <alignment horizontal="right"/>
    </xf>
    <xf numFmtId="4" fontId="11" fillId="0" borderId="0" xfId="0" applyNumberFormat="1" applyFont="1" applyFill="1" applyAlignment="1">
      <alignment horizontal="right"/>
    </xf>
    <xf numFmtId="3" fontId="11" fillId="0" borderId="0" xfId="0" applyNumberFormat="1" applyFont="1" applyFill="1" applyAlignment="1">
      <alignment horizontal="right"/>
    </xf>
    <xf numFmtId="4" fontId="4" fillId="0" borderId="10" xfId="0" applyNumberFormat="1" applyFont="1" applyFill="1" applyBorder="1" applyAlignment="1">
      <alignment horizontal="center" vertical="center"/>
    </xf>
    <xf numFmtId="4" fontId="4" fillId="0" borderId="10" xfId="54" applyNumberFormat="1" applyFont="1" applyFill="1" applyBorder="1" applyAlignment="1">
      <alignment horizontal="right"/>
      <protection/>
    </xf>
    <xf numFmtId="4" fontId="11" fillId="0" borderId="10" xfId="0" applyNumberFormat="1" applyFont="1" applyFill="1" applyBorder="1" applyAlignment="1">
      <alignment horizontal="right" vertical="center"/>
    </xf>
    <xf numFmtId="210" fontId="11" fillId="0" borderId="0" xfId="0" applyNumberFormat="1" applyFont="1" applyFill="1" applyAlignment="1">
      <alignment horizontal="left"/>
    </xf>
    <xf numFmtId="1" fontId="11" fillId="0" borderId="0" xfId="0" applyNumberFormat="1" applyFont="1" applyFill="1" applyAlignment="1">
      <alignment horizontal="left"/>
    </xf>
    <xf numFmtId="0" fontId="10" fillId="0" borderId="0" xfId="0" applyFont="1" applyFill="1" applyAlignment="1">
      <alignment horizontal="center" wrapText="1"/>
    </xf>
    <xf numFmtId="1" fontId="10" fillId="0" borderId="0" xfId="0" applyNumberFormat="1" applyFont="1" applyFill="1" applyAlignment="1">
      <alignment horizontal="center" wrapText="1"/>
    </xf>
    <xf numFmtId="49" fontId="11"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right" vertical="center" wrapText="1"/>
    </xf>
    <xf numFmtId="49" fontId="11" fillId="0" borderId="12"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4" fontId="11" fillId="0" borderId="14" xfId="0" applyNumberFormat="1" applyFont="1" applyFill="1" applyBorder="1" applyAlignment="1">
      <alignment horizontal="right" vertical="center"/>
    </xf>
    <xf numFmtId="4" fontId="11" fillId="0" borderId="11" xfId="0" applyNumberFormat="1" applyFont="1" applyFill="1" applyBorder="1" applyAlignment="1">
      <alignment horizontal="right" vertical="center"/>
    </xf>
    <xf numFmtId="4" fontId="4" fillId="0" borderId="10" xfId="0" applyNumberFormat="1" applyFont="1" applyFill="1" applyBorder="1" applyAlignment="1">
      <alignment horizontal="center" vertical="center"/>
    </xf>
    <xf numFmtId="1" fontId="11" fillId="0" borderId="14" xfId="0" applyNumberFormat="1" applyFont="1" applyFill="1" applyBorder="1" applyAlignment="1">
      <alignment horizontal="center" vertical="center" wrapText="1"/>
    </xf>
    <xf numFmtId="1" fontId="11" fillId="0" borderId="11"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 fontId="4" fillId="0" borderId="10" xfId="0" applyNumberFormat="1" applyFont="1" applyFill="1" applyBorder="1" applyAlignment="1">
      <alignment horizontal="right" vertical="center"/>
    </xf>
    <xf numFmtId="49" fontId="11" fillId="0" borderId="10" xfId="0" applyNumberFormat="1"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за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1;&#1086;&#1076;&#1086;&#1088;&#1086;&#1074;&#1089;&#1100;&#1082;&#1072;\22-7%20&#1041;-2019\&#1056;&#1110;&#1096;&#1077;&#1085;&#1085;&#1103;%20&#1079;&#1084;&#1110;&#1085;&#1080;%2022-7%20&#8470;%20776\&#1056;i&#1096;&#1077;&#1085;&#1085;&#1103;_&#1079;&#1084;i&#1085;&#1080;_2018__22-7%20&#8470;%207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61;&#1086;&#1076;&#1086;&#1088;&#1086;&#1074;&#1089;&#1100;&#1082;&#1072;\15-7%20&#1041;-2018-&#1087;&#1088;&#1086;&#1077;&#1082;&#1090;\&#1056;&#1110;&#1096;&#1077;&#1085;&#1085;&#1103;_&#1073;&#1102;&#1076;&#1078;&#1077;&#1090;%202018_&#8470;%2054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1"/>
      <sheetName val="Дод.1.1"/>
      <sheetName val="Дод.1.2"/>
      <sheetName val="Дод.2"/>
      <sheetName val="Дод.3"/>
      <sheetName val="Дод.4"/>
      <sheetName val="Дод.4.1"/>
      <sheetName val="дод.5"/>
      <sheetName val="дод 7"/>
      <sheetName val="дод 6.1"/>
      <sheetName val="дод 8"/>
    </sheetNames>
    <sheetDataSet>
      <sheetData sheetId="0">
        <row r="164">
          <cell r="D164">
            <v>490725886.61</v>
          </cell>
          <cell r="E164">
            <v>7095554</v>
          </cell>
        </row>
      </sheetData>
      <sheetData sheetId="4">
        <row r="142">
          <cell r="H142">
            <v>506115930.45</v>
          </cell>
          <cell r="M142">
            <v>23753180.66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д.1"/>
      <sheetName val="Дод.1.1"/>
      <sheetName val="Дод.1.2"/>
      <sheetName val="Дод.2"/>
      <sheetName val="Дод.3"/>
      <sheetName val="Дод.4"/>
      <sheetName val="Дод.4.1"/>
      <sheetName val="дод.5"/>
      <sheetName val="дод 6.1"/>
      <sheetName val="дод 7"/>
      <sheetName val="дод 8"/>
    </sheetNames>
    <sheetDataSet>
      <sheetData sheetId="0">
        <row r="154">
          <cell r="D154">
            <v>507347171</v>
          </cell>
          <cell r="E154">
            <v>1602229</v>
          </cell>
        </row>
      </sheetData>
      <sheetData sheetId="4">
        <row r="125">
          <cell r="H125">
            <v>507197171</v>
          </cell>
          <cell r="N125">
            <v>1752229</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98"/>
  <sheetViews>
    <sheetView tabSelected="1" view="pageBreakPreview" zoomScale="75" zoomScaleNormal="71" zoomScaleSheetLayoutView="75" zoomScalePageLayoutView="55" workbookViewId="0" topLeftCell="A1">
      <pane xSplit="1" ySplit="7" topLeftCell="B205" activePane="bottomRight" state="frozen"/>
      <selection pane="topLeft" activeCell="A1" sqref="A1"/>
      <selection pane="topRight" activeCell="B1" sqref="B1"/>
      <selection pane="bottomLeft" activeCell="A8" sqref="A8"/>
      <selection pane="bottomRight" activeCell="G282" sqref="G282:M283"/>
    </sheetView>
  </sheetViews>
  <sheetFormatPr defaultColWidth="9.00390625" defaultRowHeight="12.75"/>
  <cols>
    <col min="1" max="1" width="48.375" style="3" customWidth="1"/>
    <col min="2" max="2" width="10.375" style="3" customWidth="1"/>
    <col min="3" max="3" width="16.875" style="3" customWidth="1"/>
    <col min="4" max="4" width="16.375" style="20" customWidth="1"/>
    <col min="5" max="5" width="16.375" style="21" customWidth="1"/>
    <col min="6" max="6" width="10.00390625" style="4" customWidth="1"/>
    <col min="7" max="7" width="13.00390625" style="3" customWidth="1"/>
    <col min="8" max="8" width="14.625" style="20" customWidth="1"/>
    <col min="9" max="9" width="14.875" style="20" customWidth="1"/>
    <col min="10" max="10" width="9.625" style="3" customWidth="1"/>
    <col min="11" max="11" width="16.625" style="3" customWidth="1"/>
    <col min="12" max="12" width="15.125" style="3" customWidth="1"/>
    <col min="13" max="13" width="15.25390625" style="3" customWidth="1"/>
    <col min="14" max="14" width="10.75390625" style="3" customWidth="1"/>
    <col min="15" max="15" width="3.75390625" style="3" customWidth="1"/>
    <col min="16" max="16" width="8.75390625" style="3" customWidth="1"/>
    <col min="17" max="17" width="19.875" style="21" customWidth="1"/>
    <col min="18" max="18" width="14.125" style="3" customWidth="1"/>
    <col min="19" max="19" width="9.125" style="3" customWidth="1"/>
    <col min="20" max="20" width="21.375" style="21" customWidth="1"/>
    <col min="21" max="16384" width="9.125" style="3" customWidth="1"/>
  </cols>
  <sheetData>
    <row r="1" spans="1:14" ht="18.75">
      <c r="A1" s="206" t="s">
        <v>451</v>
      </c>
      <c r="B1" s="206"/>
      <c r="C1" s="206"/>
      <c r="D1" s="207"/>
      <c r="E1" s="207"/>
      <c r="F1" s="206"/>
      <c r="G1" s="206"/>
      <c r="H1" s="207"/>
      <c r="I1" s="207"/>
      <c r="J1" s="206"/>
      <c r="K1" s="206"/>
      <c r="L1" s="206"/>
      <c r="M1" s="206"/>
      <c r="N1" s="206"/>
    </row>
    <row r="2" spans="1:14" ht="18.75">
      <c r="A2" s="2"/>
      <c r="B2" s="2" t="s">
        <v>251</v>
      </c>
      <c r="C2" s="34"/>
      <c r="D2" s="35"/>
      <c r="E2" s="36"/>
      <c r="F2" s="177"/>
      <c r="G2" s="34"/>
      <c r="H2" s="35"/>
      <c r="I2" s="35"/>
      <c r="J2" s="34"/>
      <c r="K2" s="2"/>
      <c r="L2" s="27" t="s">
        <v>260</v>
      </c>
      <c r="M2" s="2"/>
      <c r="N2" s="2"/>
    </row>
    <row r="3" spans="2:14" ht="0.75" customHeight="1">
      <c r="B3" s="33"/>
      <c r="C3" s="37"/>
      <c r="D3" s="37"/>
      <c r="E3" s="38"/>
      <c r="F3" s="39"/>
      <c r="G3" s="37"/>
      <c r="H3" s="37"/>
      <c r="I3" s="37"/>
      <c r="J3" s="40"/>
      <c r="N3" s="4" t="s">
        <v>141</v>
      </c>
    </row>
    <row r="4" spans="1:20" s="5" customFormat="1" ht="12.75" customHeight="1">
      <c r="A4" s="208" t="s">
        <v>38</v>
      </c>
      <c r="B4" s="208" t="s">
        <v>43</v>
      </c>
      <c r="C4" s="209" t="s">
        <v>39</v>
      </c>
      <c r="D4" s="210"/>
      <c r="E4" s="210"/>
      <c r="F4" s="209"/>
      <c r="G4" s="209" t="s">
        <v>44</v>
      </c>
      <c r="H4" s="210"/>
      <c r="I4" s="210"/>
      <c r="J4" s="209"/>
      <c r="K4" s="209" t="s">
        <v>133</v>
      </c>
      <c r="L4" s="209"/>
      <c r="M4" s="209"/>
      <c r="N4" s="209"/>
      <c r="Q4" s="24"/>
      <c r="T4" s="24"/>
    </row>
    <row r="5" spans="1:20" s="5" customFormat="1" ht="12.75" customHeight="1">
      <c r="A5" s="208"/>
      <c r="B5" s="208"/>
      <c r="C5" s="208" t="s">
        <v>40</v>
      </c>
      <c r="D5" s="211"/>
      <c r="E5" s="212" t="s">
        <v>132</v>
      </c>
      <c r="F5" s="213" t="s">
        <v>45</v>
      </c>
      <c r="G5" s="214" t="s">
        <v>40</v>
      </c>
      <c r="H5" s="215"/>
      <c r="I5" s="219" t="s">
        <v>132</v>
      </c>
      <c r="J5" s="221" t="s">
        <v>156</v>
      </c>
      <c r="K5" s="208" t="s">
        <v>40</v>
      </c>
      <c r="L5" s="208"/>
      <c r="M5" s="208" t="s">
        <v>132</v>
      </c>
      <c r="N5" s="208" t="s">
        <v>157</v>
      </c>
      <c r="Q5" s="24"/>
      <c r="T5" s="24"/>
    </row>
    <row r="6" spans="1:20" s="5" customFormat="1" ht="68.25" customHeight="1">
      <c r="A6" s="208"/>
      <c r="B6" s="208"/>
      <c r="C6" s="77" t="s">
        <v>41</v>
      </c>
      <c r="D6" s="78" t="s">
        <v>42</v>
      </c>
      <c r="E6" s="212"/>
      <c r="F6" s="213"/>
      <c r="G6" s="77" t="s">
        <v>41</v>
      </c>
      <c r="H6" s="78" t="s">
        <v>42</v>
      </c>
      <c r="I6" s="220"/>
      <c r="J6" s="222"/>
      <c r="K6" s="77" t="s">
        <v>41</v>
      </c>
      <c r="L6" s="77" t="s">
        <v>42</v>
      </c>
      <c r="M6" s="208"/>
      <c r="N6" s="208"/>
      <c r="Q6" s="24"/>
      <c r="T6" s="24"/>
    </row>
    <row r="7" spans="1:16" ht="12.75">
      <c r="A7" s="6">
        <v>1</v>
      </c>
      <c r="B7" s="7">
        <f aca="true" t="shared" si="0" ref="B7:N7">A7+1</f>
        <v>2</v>
      </c>
      <c r="C7" s="6">
        <f t="shared" si="0"/>
        <v>3</v>
      </c>
      <c r="D7" s="28">
        <f t="shared" si="0"/>
        <v>4</v>
      </c>
      <c r="E7" s="75">
        <v>5</v>
      </c>
      <c r="F7" s="178">
        <f t="shared" si="0"/>
        <v>6</v>
      </c>
      <c r="G7" s="7">
        <f t="shared" si="0"/>
        <v>7</v>
      </c>
      <c r="H7" s="28">
        <f t="shared" si="0"/>
        <v>8</v>
      </c>
      <c r="I7" s="28">
        <f t="shared" si="0"/>
        <v>9</v>
      </c>
      <c r="J7" s="7">
        <f t="shared" si="0"/>
        <v>10</v>
      </c>
      <c r="K7" s="7">
        <f t="shared" si="0"/>
        <v>11</v>
      </c>
      <c r="L7" s="7">
        <f t="shared" si="0"/>
        <v>12</v>
      </c>
      <c r="M7" s="7">
        <f t="shared" si="0"/>
        <v>13</v>
      </c>
      <c r="N7" s="7">
        <f t="shared" si="0"/>
        <v>14</v>
      </c>
      <c r="P7" s="3">
        <v>1</v>
      </c>
    </row>
    <row r="8" spans="1:20" s="10" customFormat="1" ht="15.75">
      <c r="A8" s="8" t="s">
        <v>46</v>
      </c>
      <c r="B8" s="9"/>
      <c r="C8" s="29"/>
      <c r="D8" s="15"/>
      <c r="E8" s="18"/>
      <c r="F8" s="179"/>
      <c r="G8" s="29"/>
      <c r="H8" s="15"/>
      <c r="I8" s="15"/>
      <c r="J8" s="30"/>
      <c r="K8" s="29"/>
      <c r="L8" s="29"/>
      <c r="M8" s="29"/>
      <c r="N8" s="16"/>
      <c r="P8" s="10">
        <v>1</v>
      </c>
      <c r="Q8" s="19"/>
      <c r="T8" s="19"/>
    </row>
    <row r="9" spans="1:20" s="11" customFormat="1" ht="22.5" customHeight="1">
      <c r="A9" s="63" t="s">
        <v>47</v>
      </c>
      <c r="B9" s="64" t="s">
        <v>48</v>
      </c>
      <c r="C9" s="119">
        <f>C10+C21+C25+C28+C44+C35</f>
        <v>79005523</v>
      </c>
      <c r="D9" s="119">
        <f>D10+D21+D25+D28+D44+D35</f>
        <v>85449261</v>
      </c>
      <c r="E9" s="119">
        <f>E10+E21+E25+E28+E44+E35</f>
        <v>85822170.33</v>
      </c>
      <c r="F9" s="180">
        <f aca="true" t="shared" si="1" ref="F9:F139">IF(D9&lt;&gt;0,E9/D9*100,"")</f>
        <v>100.43641024584169</v>
      </c>
      <c r="G9" s="119">
        <f>G10+G21+G25+G28+G44+G35+G14</f>
        <v>0</v>
      </c>
      <c r="H9" s="119">
        <f>H10+H21+H25+H28+H44+H35</f>
        <v>0</v>
      </c>
      <c r="I9" s="119">
        <f>I10+I21+I25+I28+I44+I35</f>
        <v>0</v>
      </c>
      <c r="J9" s="119">
        <f aca="true" t="shared" si="2" ref="J9:J139">IF(H9&lt;&gt;0,I9/H9*100,"")</f>
      </c>
      <c r="K9" s="119">
        <f>C9+G9</f>
        <v>79005523</v>
      </c>
      <c r="L9" s="119">
        <f>D9+H9</f>
        <v>85449261</v>
      </c>
      <c r="M9" s="119">
        <f>E9+I9</f>
        <v>85822170.33</v>
      </c>
      <c r="N9" s="119">
        <f aca="true" t="shared" si="3" ref="N9:N139">IF(L9&lt;&gt;0,M9/L9*100,"")</f>
        <v>100.43641024584169</v>
      </c>
      <c r="P9" s="12">
        <f>IF(SUMSQ(C9:M9)&lt;&gt;0,1,0)</f>
        <v>1</v>
      </c>
      <c r="Q9" s="25"/>
      <c r="T9" s="25"/>
    </row>
    <row r="10" spans="1:20" s="13" customFormat="1" ht="27" customHeight="1">
      <c r="A10" s="65" t="s">
        <v>81</v>
      </c>
      <c r="B10" s="66" t="s">
        <v>49</v>
      </c>
      <c r="C10" s="119">
        <f>SUM(C11:C12)</f>
        <v>79005523</v>
      </c>
      <c r="D10" s="119">
        <f>SUM(D11:D12)</f>
        <v>85449261</v>
      </c>
      <c r="E10" s="119">
        <f>SUM(E11:E12)</f>
        <v>85822170.33</v>
      </c>
      <c r="F10" s="180">
        <f t="shared" si="1"/>
        <v>100.43641024584169</v>
      </c>
      <c r="G10" s="119">
        <f>SUM(G11:G12)</f>
        <v>0</v>
      </c>
      <c r="H10" s="119">
        <f>SUM(H11:H12)</f>
        <v>0</v>
      </c>
      <c r="I10" s="119">
        <f>SUM(I11:I12)</f>
        <v>0</v>
      </c>
      <c r="J10" s="119">
        <f t="shared" si="2"/>
      </c>
      <c r="K10" s="119">
        <f aca="true" t="shared" si="4" ref="K10:K137">C10+G10</f>
        <v>79005523</v>
      </c>
      <c r="L10" s="119">
        <f aca="true" t="shared" si="5" ref="L10:L21">D10+H10</f>
        <v>85449261</v>
      </c>
      <c r="M10" s="119">
        <f aca="true" t="shared" si="6" ref="M10:M147">E10+I10</f>
        <v>85822170.33</v>
      </c>
      <c r="N10" s="17">
        <f t="shared" si="3"/>
        <v>100.43641024584169</v>
      </c>
      <c r="P10" s="12">
        <f>IF(SUMSQ(C10:M10)&lt;&gt;0,1,0)</f>
        <v>1</v>
      </c>
      <c r="Q10" s="26"/>
      <c r="T10" s="26"/>
    </row>
    <row r="11" spans="1:20" s="10" customFormat="1" ht="15">
      <c r="A11" s="67" t="s">
        <v>370</v>
      </c>
      <c r="B11" s="9" t="s">
        <v>50</v>
      </c>
      <c r="C11" s="127">
        <v>78999023</v>
      </c>
      <c r="D11" s="127">
        <v>85438761</v>
      </c>
      <c r="E11" s="127">
        <v>85811428.33</v>
      </c>
      <c r="F11" s="181">
        <f t="shared" si="1"/>
        <v>100.43618063468872</v>
      </c>
      <c r="G11" s="127"/>
      <c r="H11" s="127"/>
      <c r="I11" s="127"/>
      <c r="J11" s="119">
        <f t="shared" si="2"/>
      </c>
      <c r="K11" s="127">
        <f t="shared" si="4"/>
        <v>78999023</v>
      </c>
      <c r="L11" s="127">
        <f t="shared" si="5"/>
        <v>85438761</v>
      </c>
      <c r="M11" s="127">
        <f t="shared" si="6"/>
        <v>85811428.33</v>
      </c>
      <c r="N11" s="18">
        <f t="shared" si="3"/>
        <v>100.43618063468872</v>
      </c>
      <c r="P11" s="12">
        <f>IF(SUMSQ(C11:M11)&lt;&gt;0,1,0)</f>
        <v>1</v>
      </c>
      <c r="Q11" s="19"/>
      <c r="T11" s="19"/>
    </row>
    <row r="12" spans="1:20" s="10" customFormat="1" ht="15">
      <c r="A12" s="67" t="s">
        <v>82</v>
      </c>
      <c r="B12" s="9" t="s">
        <v>51</v>
      </c>
      <c r="C12" s="127">
        <f>C13</f>
        <v>6500</v>
      </c>
      <c r="D12" s="127">
        <f>D13</f>
        <v>10500</v>
      </c>
      <c r="E12" s="127">
        <f>E13</f>
        <v>10742</v>
      </c>
      <c r="F12" s="181">
        <f t="shared" si="1"/>
        <v>102.3047619047619</v>
      </c>
      <c r="G12" s="127"/>
      <c r="H12" s="127"/>
      <c r="I12" s="127"/>
      <c r="J12" s="119">
        <f t="shared" si="2"/>
      </c>
      <c r="K12" s="127">
        <f t="shared" si="4"/>
        <v>6500</v>
      </c>
      <c r="L12" s="127">
        <f t="shared" si="5"/>
        <v>10500</v>
      </c>
      <c r="M12" s="127">
        <f t="shared" si="6"/>
        <v>10742</v>
      </c>
      <c r="N12" s="18">
        <f t="shared" si="3"/>
        <v>102.3047619047619</v>
      </c>
      <c r="P12" s="12">
        <f>IF(SUMSQ(C12:M12)&lt;&gt;0,1,0)</f>
        <v>1</v>
      </c>
      <c r="Q12" s="19"/>
      <c r="T12" s="19"/>
    </row>
    <row r="13" spans="1:20" s="10" customFormat="1" ht="25.5" customHeight="1">
      <c r="A13" s="67" t="s">
        <v>337</v>
      </c>
      <c r="B13" s="68" t="s">
        <v>52</v>
      </c>
      <c r="C13" s="127">
        <v>6500</v>
      </c>
      <c r="D13" s="127">
        <v>10500</v>
      </c>
      <c r="E13" s="127">
        <v>10742</v>
      </c>
      <c r="F13" s="182">
        <f t="shared" si="1"/>
        <v>102.3047619047619</v>
      </c>
      <c r="G13" s="140"/>
      <c r="H13" s="140"/>
      <c r="I13" s="140"/>
      <c r="J13" s="119">
        <f t="shared" si="2"/>
      </c>
      <c r="K13" s="140">
        <f t="shared" si="4"/>
        <v>6500</v>
      </c>
      <c r="L13" s="140">
        <f t="shared" si="5"/>
        <v>10500</v>
      </c>
      <c r="M13" s="140">
        <f t="shared" si="6"/>
        <v>10742</v>
      </c>
      <c r="N13" s="148">
        <f t="shared" si="3"/>
        <v>102.3047619047619</v>
      </c>
      <c r="P13" s="12">
        <f>IF(SUMSQ(C13:M13)&lt;&gt;0,1,0)</f>
        <v>1</v>
      </c>
      <c r="Q13" s="19"/>
      <c r="T13" s="19"/>
    </row>
    <row r="14" spans="1:20" s="13" customFormat="1" ht="25.5" customHeight="1" hidden="1">
      <c r="A14" s="63" t="s">
        <v>295</v>
      </c>
      <c r="B14" s="66">
        <v>12000000</v>
      </c>
      <c r="C14" s="128"/>
      <c r="D14" s="123"/>
      <c r="E14" s="120"/>
      <c r="F14" s="183">
        <f t="shared" si="1"/>
      </c>
      <c r="G14" s="141">
        <f>G15+G18</f>
        <v>0</v>
      </c>
      <c r="H14" s="142">
        <f>H15+H18</f>
        <v>0</v>
      </c>
      <c r="I14" s="142">
        <f>I15+I18</f>
        <v>0</v>
      </c>
      <c r="J14" s="121">
        <f t="shared" si="2"/>
      </c>
      <c r="K14" s="141">
        <f t="shared" si="4"/>
        <v>0</v>
      </c>
      <c r="L14" s="141">
        <f t="shared" si="5"/>
        <v>0</v>
      </c>
      <c r="M14" s="141">
        <f t="shared" si="6"/>
        <v>0</v>
      </c>
      <c r="N14" s="149">
        <f t="shared" si="3"/>
      </c>
      <c r="P14" s="14"/>
      <c r="Q14" s="26"/>
      <c r="T14" s="26"/>
    </row>
    <row r="15" spans="1:20" s="10" customFormat="1" ht="55.5" customHeight="1" hidden="1">
      <c r="A15" s="67" t="s">
        <v>302</v>
      </c>
      <c r="B15" s="68" t="s">
        <v>296</v>
      </c>
      <c r="C15" s="123"/>
      <c r="D15" s="123"/>
      <c r="E15" s="127"/>
      <c r="F15" s="184">
        <f t="shared" si="1"/>
      </c>
      <c r="G15" s="143"/>
      <c r="H15" s="144"/>
      <c r="I15" s="144"/>
      <c r="J15" s="121">
        <f t="shared" si="2"/>
      </c>
      <c r="K15" s="143">
        <f t="shared" si="4"/>
        <v>0</v>
      </c>
      <c r="L15" s="143">
        <f t="shared" si="5"/>
        <v>0</v>
      </c>
      <c r="M15" s="143">
        <f t="shared" si="6"/>
        <v>0</v>
      </c>
      <c r="N15" s="150">
        <f t="shared" si="3"/>
      </c>
      <c r="P15" s="12"/>
      <c r="Q15" s="19"/>
      <c r="T15" s="19"/>
    </row>
    <row r="16" spans="1:20" s="10" customFormat="1" ht="65.25" customHeight="1" hidden="1">
      <c r="A16" s="67" t="s">
        <v>303</v>
      </c>
      <c r="B16" s="68" t="s">
        <v>297</v>
      </c>
      <c r="C16" s="123"/>
      <c r="D16" s="123"/>
      <c r="E16" s="127"/>
      <c r="F16" s="184">
        <f t="shared" si="1"/>
      </c>
      <c r="G16" s="143"/>
      <c r="H16" s="144"/>
      <c r="I16" s="144"/>
      <c r="J16" s="121">
        <f t="shared" si="2"/>
      </c>
      <c r="K16" s="143">
        <f t="shared" si="4"/>
        <v>0</v>
      </c>
      <c r="L16" s="143">
        <f t="shared" si="5"/>
        <v>0</v>
      </c>
      <c r="M16" s="143">
        <f t="shared" si="6"/>
        <v>0</v>
      </c>
      <c r="N16" s="150">
        <f t="shared" si="3"/>
      </c>
      <c r="P16" s="12"/>
      <c r="Q16" s="19"/>
      <c r="T16" s="19"/>
    </row>
    <row r="17" spans="1:20" s="10" customFormat="1" ht="60.75" customHeight="1" hidden="1">
      <c r="A17" s="67" t="s">
        <v>304</v>
      </c>
      <c r="B17" s="68" t="s">
        <v>298</v>
      </c>
      <c r="C17" s="123"/>
      <c r="D17" s="123"/>
      <c r="E17" s="127"/>
      <c r="F17" s="184">
        <f t="shared" si="1"/>
      </c>
      <c r="G17" s="143"/>
      <c r="H17" s="144"/>
      <c r="I17" s="144"/>
      <c r="J17" s="121">
        <f t="shared" si="2"/>
      </c>
      <c r="K17" s="143">
        <f t="shared" si="4"/>
        <v>0</v>
      </c>
      <c r="L17" s="143">
        <f t="shared" si="5"/>
        <v>0</v>
      </c>
      <c r="M17" s="143">
        <f t="shared" si="6"/>
        <v>0</v>
      </c>
      <c r="N17" s="150">
        <f t="shared" si="3"/>
      </c>
      <c r="P17" s="12"/>
      <c r="Q17" s="19"/>
      <c r="T17" s="19"/>
    </row>
    <row r="18" spans="1:20" s="10" customFormat="1" ht="45" customHeight="1" hidden="1">
      <c r="A18" s="67" t="s">
        <v>305</v>
      </c>
      <c r="B18" s="68" t="s">
        <v>299</v>
      </c>
      <c r="C18" s="123"/>
      <c r="D18" s="123"/>
      <c r="E18" s="127"/>
      <c r="F18" s="184">
        <f t="shared" si="1"/>
      </c>
      <c r="G18" s="143"/>
      <c r="H18" s="144"/>
      <c r="I18" s="144"/>
      <c r="J18" s="121">
        <f t="shared" si="2"/>
      </c>
      <c r="K18" s="143">
        <f t="shared" si="4"/>
        <v>0</v>
      </c>
      <c r="L18" s="143">
        <f t="shared" si="5"/>
        <v>0</v>
      </c>
      <c r="M18" s="143">
        <f t="shared" si="6"/>
        <v>0</v>
      </c>
      <c r="N18" s="150">
        <f t="shared" si="3"/>
      </c>
      <c r="P18" s="12"/>
      <c r="Q18" s="19"/>
      <c r="T18" s="19"/>
    </row>
    <row r="19" spans="1:20" s="10" customFormat="1" ht="58.5" customHeight="1" hidden="1">
      <c r="A19" s="67" t="s">
        <v>306</v>
      </c>
      <c r="B19" s="68" t="s">
        <v>300</v>
      </c>
      <c r="C19" s="123"/>
      <c r="D19" s="123"/>
      <c r="E19" s="127"/>
      <c r="F19" s="184">
        <f t="shared" si="1"/>
      </c>
      <c r="G19" s="143"/>
      <c r="H19" s="144"/>
      <c r="I19" s="144"/>
      <c r="J19" s="121">
        <f t="shared" si="2"/>
      </c>
      <c r="K19" s="143">
        <f t="shared" si="4"/>
        <v>0</v>
      </c>
      <c r="L19" s="143">
        <f t="shared" si="5"/>
        <v>0</v>
      </c>
      <c r="M19" s="143">
        <f t="shared" si="6"/>
        <v>0</v>
      </c>
      <c r="N19" s="150">
        <f t="shared" si="3"/>
      </c>
      <c r="P19" s="12"/>
      <c r="Q19" s="19"/>
      <c r="T19" s="19"/>
    </row>
    <row r="20" spans="1:20" s="10" customFormat="1" ht="52.5" customHeight="1" hidden="1">
      <c r="A20" s="67" t="s">
        <v>307</v>
      </c>
      <c r="B20" s="68" t="s">
        <v>301</v>
      </c>
      <c r="C20" s="123"/>
      <c r="D20" s="123"/>
      <c r="E20" s="127"/>
      <c r="F20" s="184">
        <f t="shared" si="1"/>
      </c>
      <c r="G20" s="143"/>
      <c r="H20" s="144"/>
      <c r="I20" s="144"/>
      <c r="J20" s="121">
        <f t="shared" si="2"/>
      </c>
      <c r="K20" s="143">
        <f t="shared" si="4"/>
        <v>0</v>
      </c>
      <c r="L20" s="143">
        <f t="shared" si="5"/>
        <v>0</v>
      </c>
      <c r="M20" s="143">
        <f t="shared" si="6"/>
        <v>0</v>
      </c>
      <c r="N20" s="150">
        <f t="shared" si="3"/>
      </c>
      <c r="P20" s="12"/>
      <c r="Q20" s="19"/>
      <c r="T20" s="19"/>
    </row>
    <row r="21" spans="1:20" s="13" customFormat="1" ht="54.75" customHeight="1" hidden="1">
      <c r="A21" s="65" t="s">
        <v>371</v>
      </c>
      <c r="B21" s="66" t="s">
        <v>53</v>
      </c>
      <c r="C21" s="119">
        <f>SUM(C22:C24)</f>
        <v>0</v>
      </c>
      <c r="D21" s="119">
        <f>SUM(D22:D24)</f>
        <v>0</v>
      </c>
      <c r="E21" s="119">
        <f>SUM(E22:E24)</f>
        <v>0</v>
      </c>
      <c r="F21" s="180">
        <f t="shared" si="1"/>
      </c>
      <c r="G21" s="119">
        <f>SUM(G22:G24)</f>
        <v>0</v>
      </c>
      <c r="H21" s="119">
        <f>SUM(H22:H24)</f>
        <v>0</v>
      </c>
      <c r="I21" s="119">
        <f>SUM(I22:I24)</f>
        <v>0</v>
      </c>
      <c r="J21" s="119">
        <f t="shared" si="2"/>
      </c>
      <c r="K21" s="119">
        <f t="shared" si="4"/>
        <v>0</v>
      </c>
      <c r="L21" s="119">
        <f t="shared" si="5"/>
        <v>0</v>
      </c>
      <c r="M21" s="119">
        <f t="shared" si="6"/>
        <v>0</v>
      </c>
      <c r="N21" s="17">
        <f t="shared" si="3"/>
      </c>
      <c r="P21" s="12">
        <f>IF(SUMSQ(C21:M21)&lt;&gt;0,1,0)</f>
        <v>0</v>
      </c>
      <c r="Q21" s="26"/>
      <c r="T21" s="26"/>
    </row>
    <row r="22" spans="1:20" s="13" customFormat="1" ht="1.5" customHeight="1" hidden="1">
      <c r="A22" s="67" t="s">
        <v>267</v>
      </c>
      <c r="B22" s="9" t="s">
        <v>266</v>
      </c>
      <c r="C22" s="135"/>
      <c r="D22" s="136"/>
      <c r="E22" s="127"/>
      <c r="F22" s="185"/>
      <c r="G22" s="135"/>
      <c r="H22" s="145"/>
      <c r="I22" s="145"/>
      <c r="J22" s="121"/>
      <c r="K22" s="135"/>
      <c r="L22" s="135"/>
      <c r="M22" s="135"/>
      <c r="N22" s="151"/>
      <c r="P22" s="12"/>
      <c r="Q22" s="26"/>
      <c r="T22" s="26"/>
    </row>
    <row r="23" spans="1:20" s="10" customFormat="1" ht="39" customHeight="1" hidden="1">
      <c r="A23" s="67" t="s">
        <v>372</v>
      </c>
      <c r="B23" s="9" t="s">
        <v>201</v>
      </c>
      <c r="C23" s="127">
        <v>0</v>
      </c>
      <c r="D23" s="127">
        <v>0</v>
      </c>
      <c r="E23" s="127">
        <v>0</v>
      </c>
      <c r="F23" s="181">
        <f>IF(D23&lt;&gt;0,E23/D23*100,"")</f>
      </c>
      <c r="G23" s="127"/>
      <c r="H23" s="127"/>
      <c r="I23" s="127"/>
      <c r="J23" s="117">
        <f>IF(H23&lt;&gt;0,I23/H23*100,"")</f>
      </c>
      <c r="K23" s="127">
        <f>C23+G23</f>
        <v>0</v>
      </c>
      <c r="L23" s="127">
        <f>D23+H23</f>
        <v>0</v>
      </c>
      <c r="M23" s="127">
        <f>E23+I23</f>
        <v>0</v>
      </c>
      <c r="N23" s="18">
        <f>IF(L23&lt;&gt;0,M23/L23*100,"")</f>
      </c>
      <c r="P23" s="12">
        <f aca="true" t="shared" si="7" ref="P23:P28">IF(SUMSQ(C23:M23)&lt;&gt;0,1,0)</f>
        <v>0</v>
      </c>
      <c r="Q23" s="19"/>
      <c r="T23" s="19"/>
    </row>
    <row r="24" spans="1:20" s="10" customFormat="1" ht="1.5" customHeight="1" hidden="1">
      <c r="A24" s="67" t="s">
        <v>83</v>
      </c>
      <c r="B24" s="9" t="s">
        <v>54</v>
      </c>
      <c r="C24" s="123"/>
      <c r="D24" s="123"/>
      <c r="E24" s="127"/>
      <c r="F24" s="186">
        <f t="shared" si="1"/>
      </c>
      <c r="G24" s="123"/>
      <c r="H24" s="138"/>
      <c r="I24" s="138"/>
      <c r="J24" s="137">
        <f t="shared" si="2"/>
      </c>
      <c r="K24" s="123">
        <f t="shared" si="4"/>
        <v>0</v>
      </c>
      <c r="L24" s="123">
        <f aca="true" t="shared" si="8" ref="L24:L70">D24+H24</f>
        <v>0</v>
      </c>
      <c r="M24" s="123">
        <f t="shared" si="6"/>
        <v>0</v>
      </c>
      <c r="N24" s="16">
        <f t="shared" si="3"/>
      </c>
      <c r="P24" s="12">
        <f t="shared" si="7"/>
        <v>0</v>
      </c>
      <c r="Q24" s="19"/>
      <c r="T24" s="19"/>
    </row>
    <row r="25" spans="1:20" s="13" customFormat="1" ht="21" customHeight="1" hidden="1">
      <c r="A25" s="65" t="s">
        <v>84</v>
      </c>
      <c r="B25" s="66" t="s">
        <v>55</v>
      </c>
      <c r="C25" s="135">
        <f>SUM(C26:C27)</f>
        <v>0</v>
      </c>
      <c r="D25" s="135">
        <f>SUM(D26:D27)</f>
        <v>0</v>
      </c>
      <c r="E25" s="119">
        <f>SUM(E26:E27)</f>
        <v>0</v>
      </c>
      <c r="F25" s="186">
        <f t="shared" si="1"/>
      </c>
      <c r="G25" s="135">
        <f>SUM(G26:G27)</f>
        <v>0</v>
      </c>
      <c r="H25" s="145">
        <f>SUM(H26:H27)</f>
        <v>0</v>
      </c>
      <c r="I25" s="145">
        <f>SUM(I26:I27)</f>
        <v>0</v>
      </c>
      <c r="J25" s="121">
        <f t="shared" si="2"/>
      </c>
      <c r="K25" s="135">
        <f t="shared" si="4"/>
        <v>0</v>
      </c>
      <c r="L25" s="135">
        <f t="shared" si="8"/>
        <v>0</v>
      </c>
      <c r="M25" s="135">
        <f t="shared" si="6"/>
        <v>0</v>
      </c>
      <c r="N25" s="16">
        <f t="shared" si="3"/>
      </c>
      <c r="P25" s="12">
        <f t="shared" si="7"/>
        <v>0</v>
      </c>
      <c r="Q25" s="26"/>
      <c r="T25" s="26"/>
    </row>
    <row r="26" spans="1:20" s="10" customFormat="1" ht="15.75" customHeight="1" hidden="1">
      <c r="A26" s="67"/>
      <c r="B26" s="9" t="s">
        <v>202</v>
      </c>
      <c r="C26" s="123"/>
      <c r="D26" s="135"/>
      <c r="E26" s="127"/>
      <c r="F26" s="186">
        <f t="shared" si="1"/>
      </c>
      <c r="G26" s="123"/>
      <c r="H26" s="123"/>
      <c r="I26" s="123"/>
      <c r="J26" s="137">
        <f t="shared" si="2"/>
      </c>
      <c r="K26" s="123">
        <f t="shared" si="4"/>
        <v>0</v>
      </c>
      <c r="L26" s="123">
        <f t="shared" si="8"/>
        <v>0</v>
      </c>
      <c r="M26" s="123">
        <f t="shared" si="6"/>
        <v>0</v>
      </c>
      <c r="N26" s="16">
        <f t="shared" si="3"/>
      </c>
      <c r="P26" s="12">
        <f t="shared" si="7"/>
        <v>0</v>
      </c>
      <c r="Q26" s="19"/>
      <c r="T26" s="19"/>
    </row>
    <row r="27" spans="1:20" s="10" customFormat="1" ht="15.75" customHeight="1" hidden="1">
      <c r="A27" s="67"/>
      <c r="B27" s="9" t="s">
        <v>122</v>
      </c>
      <c r="C27" s="123"/>
      <c r="D27" s="135"/>
      <c r="E27" s="127"/>
      <c r="F27" s="186">
        <f t="shared" si="1"/>
      </c>
      <c r="G27" s="123"/>
      <c r="H27" s="123"/>
      <c r="I27" s="123"/>
      <c r="J27" s="137">
        <f t="shared" si="2"/>
      </c>
      <c r="K27" s="123">
        <f t="shared" si="4"/>
        <v>0</v>
      </c>
      <c r="L27" s="123">
        <f t="shared" si="8"/>
        <v>0</v>
      </c>
      <c r="M27" s="123">
        <f t="shared" si="6"/>
        <v>0</v>
      </c>
      <c r="N27" s="16">
        <f t="shared" si="3"/>
      </c>
      <c r="P27" s="12">
        <f t="shared" si="7"/>
        <v>0</v>
      </c>
      <c r="Q27" s="19"/>
      <c r="T27" s="19"/>
    </row>
    <row r="28" spans="1:20" s="13" customFormat="1" ht="42" customHeight="1" hidden="1">
      <c r="A28" s="65" t="s">
        <v>270</v>
      </c>
      <c r="B28" s="66" t="s">
        <v>123</v>
      </c>
      <c r="C28" s="135">
        <f>SUM(C30:C34)</f>
        <v>0</v>
      </c>
      <c r="D28" s="135">
        <f>SUM(D30:D34)</f>
        <v>0</v>
      </c>
      <c r="E28" s="119">
        <f>SUM(E30:E34)</f>
        <v>0</v>
      </c>
      <c r="F28" s="186">
        <f t="shared" si="1"/>
      </c>
      <c r="G28" s="135">
        <f>SUM(G30:G34)</f>
        <v>0</v>
      </c>
      <c r="H28" s="145">
        <f>SUM(H30:H34)</f>
        <v>0</v>
      </c>
      <c r="I28" s="145">
        <f>SUM(I30:I34)</f>
        <v>0</v>
      </c>
      <c r="J28" s="121">
        <f t="shared" si="2"/>
      </c>
      <c r="K28" s="135">
        <f t="shared" si="4"/>
        <v>0</v>
      </c>
      <c r="L28" s="135">
        <f t="shared" si="8"/>
        <v>0</v>
      </c>
      <c r="M28" s="135">
        <f t="shared" si="6"/>
        <v>0</v>
      </c>
      <c r="N28" s="16">
        <f t="shared" si="3"/>
      </c>
      <c r="P28" s="12">
        <f t="shared" si="7"/>
        <v>0</v>
      </c>
      <c r="Q28" s="26"/>
      <c r="T28" s="26"/>
    </row>
    <row r="29" spans="1:20" s="13" customFormat="1" ht="43.5" customHeight="1" hidden="1">
      <c r="A29" s="65" t="s">
        <v>289</v>
      </c>
      <c r="B29" s="66" t="s">
        <v>283</v>
      </c>
      <c r="C29" s="135"/>
      <c r="D29" s="123"/>
      <c r="E29" s="119"/>
      <c r="F29" s="186">
        <f t="shared" si="1"/>
      </c>
      <c r="G29" s="135"/>
      <c r="H29" s="145"/>
      <c r="I29" s="145"/>
      <c r="J29" s="121">
        <f t="shared" si="2"/>
      </c>
      <c r="K29" s="135">
        <f t="shared" si="4"/>
        <v>0</v>
      </c>
      <c r="L29" s="135">
        <f t="shared" si="8"/>
        <v>0</v>
      </c>
      <c r="M29" s="135">
        <f t="shared" si="6"/>
        <v>0</v>
      </c>
      <c r="N29" s="16">
        <f t="shared" si="3"/>
      </c>
      <c r="P29" s="12"/>
      <c r="Q29" s="26"/>
      <c r="T29" s="26"/>
    </row>
    <row r="30" spans="1:20" s="13" customFormat="1" ht="15" customHeight="1" hidden="1">
      <c r="A30" s="67" t="s">
        <v>290</v>
      </c>
      <c r="B30" s="9" t="s">
        <v>284</v>
      </c>
      <c r="C30" s="135"/>
      <c r="D30" s="123"/>
      <c r="E30" s="117"/>
      <c r="F30" s="186">
        <f t="shared" si="1"/>
      </c>
      <c r="G30" s="135"/>
      <c r="H30" s="145"/>
      <c r="I30" s="145"/>
      <c r="J30" s="121">
        <f t="shared" si="2"/>
      </c>
      <c r="K30" s="135">
        <f t="shared" si="4"/>
        <v>0</v>
      </c>
      <c r="L30" s="135">
        <f t="shared" si="8"/>
        <v>0</v>
      </c>
      <c r="M30" s="135">
        <f t="shared" si="6"/>
        <v>0</v>
      </c>
      <c r="N30" s="16">
        <f t="shared" si="3"/>
      </c>
      <c r="P30" s="12"/>
      <c r="Q30" s="26"/>
      <c r="T30" s="26"/>
    </row>
    <row r="31" spans="1:20" s="13" customFormat="1" ht="14.25" customHeight="1" hidden="1">
      <c r="A31" s="67" t="s">
        <v>291</v>
      </c>
      <c r="B31" s="9" t="s">
        <v>285</v>
      </c>
      <c r="C31" s="135"/>
      <c r="D31" s="123"/>
      <c r="E31" s="117"/>
      <c r="F31" s="186">
        <f t="shared" si="1"/>
      </c>
      <c r="G31" s="135"/>
      <c r="H31" s="145"/>
      <c r="I31" s="145"/>
      <c r="J31" s="121">
        <f t="shared" si="2"/>
      </c>
      <c r="K31" s="135">
        <f t="shared" si="4"/>
        <v>0</v>
      </c>
      <c r="L31" s="135">
        <f t="shared" si="8"/>
        <v>0</v>
      </c>
      <c r="M31" s="135">
        <f t="shared" si="6"/>
        <v>0</v>
      </c>
      <c r="N31" s="16">
        <f t="shared" si="3"/>
      </c>
      <c r="P31" s="12"/>
      <c r="Q31" s="26"/>
      <c r="T31" s="26"/>
    </row>
    <row r="32" spans="1:20" s="13" customFormat="1" ht="14.25" customHeight="1" hidden="1">
      <c r="A32" s="67" t="s">
        <v>292</v>
      </c>
      <c r="B32" s="9" t="s">
        <v>286</v>
      </c>
      <c r="C32" s="135"/>
      <c r="D32" s="123"/>
      <c r="E32" s="117"/>
      <c r="F32" s="186">
        <f t="shared" si="1"/>
      </c>
      <c r="G32" s="135"/>
      <c r="H32" s="145"/>
      <c r="I32" s="145"/>
      <c r="J32" s="121">
        <f t="shared" si="2"/>
      </c>
      <c r="K32" s="135">
        <f t="shared" si="4"/>
        <v>0</v>
      </c>
      <c r="L32" s="135">
        <f t="shared" si="8"/>
        <v>0</v>
      </c>
      <c r="M32" s="135">
        <f t="shared" si="6"/>
        <v>0</v>
      </c>
      <c r="N32" s="16">
        <f t="shared" si="3"/>
      </c>
      <c r="P32" s="12"/>
      <c r="Q32" s="26"/>
      <c r="T32" s="26"/>
    </row>
    <row r="33" spans="1:20" s="10" customFormat="1" ht="18" customHeight="1" hidden="1">
      <c r="A33" s="67" t="s">
        <v>293</v>
      </c>
      <c r="B33" s="9" t="s">
        <v>287</v>
      </c>
      <c r="C33" s="123"/>
      <c r="D33" s="138"/>
      <c r="E33" s="127"/>
      <c r="F33" s="186">
        <f t="shared" si="1"/>
      </c>
      <c r="G33" s="123"/>
      <c r="H33" s="138"/>
      <c r="I33" s="138"/>
      <c r="J33" s="121">
        <f t="shared" si="2"/>
      </c>
      <c r="K33" s="123">
        <f t="shared" si="4"/>
        <v>0</v>
      </c>
      <c r="L33" s="123">
        <f t="shared" si="8"/>
        <v>0</v>
      </c>
      <c r="M33" s="123">
        <f t="shared" si="6"/>
        <v>0</v>
      </c>
      <c r="N33" s="16">
        <f t="shared" si="3"/>
      </c>
      <c r="P33" s="12">
        <f>IF(SUMSQ(C33:M33)&lt;&gt;0,1,0)</f>
        <v>0</v>
      </c>
      <c r="Q33" s="19"/>
      <c r="T33" s="19"/>
    </row>
    <row r="34" spans="1:20" s="10" customFormat="1" ht="24.75" customHeight="1" hidden="1">
      <c r="A34" s="67" t="s">
        <v>294</v>
      </c>
      <c r="B34" s="9" t="s">
        <v>288</v>
      </c>
      <c r="C34" s="123"/>
      <c r="D34" s="138"/>
      <c r="E34" s="127"/>
      <c r="F34" s="186">
        <f t="shared" si="1"/>
      </c>
      <c r="G34" s="123"/>
      <c r="H34" s="138"/>
      <c r="I34" s="138"/>
      <c r="J34" s="121">
        <f t="shared" si="2"/>
      </c>
      <c r="K34" s="123">
        <f t="shared" si="4"/>
        <v>0</v>
      </c>
      <c r="L34" s="123">
        <f t="shared" si="8"/>
        <v>0</v>
      </c>
      <c r="M34" s="123">
        <f t="shared" si="6"/>
        <v>0</v>
      </c>
      <c r="N34" s="16">
        <f t="shared" si="3"/>
      </c>
      <c r="P34" s="12">
        <f>IF(SUMSQ(C34:M34)&lt;&gt;0,1,0)</f>
        <v>0</v>
      </c>
      <c r="Q34" s="19"/>
      <c r="T34" s="19"/>
    </row>
    <row r="35" spans="1:20" s="10" customFormat="1" ht="30" customHeight="1" hidden="1">
      <c r="A35" s="65" t="s">
        <v>276</v>
      </c>
      <c r="B35" s="66" t="s">
        <v>271</v>
      </c>
      <c r="C35" s="128">
        <f>SUM(C36:C38)</f>
        <v>0</v>
      </c>
      <c r="D35" s="139">
        <f>SUM(D36:D38)</f>
        <v>0</v>
      </c>
      <c r="E35" s="120">
        <f>SUM(E36:E38)</f>
        <v>0</v>
      </c>
      <c r="F35" s="185">
        <f t="shared" si="1"/>
      </c>
      <c r="G35" s="128">
        <f>SUM(G36:G39)</f>
        <v>0</v>
      </c>
      <c r="H35" s="139">
        <f>SUM(H36:H39)</f>
        <v>0</v>
      </c>
      <c r="I35" s="139">
        <f>SUM(I36:I39)</f>
        <v>0</v>
      </c>
      <c r="J35" s="121">
        <f t="shared" si="2"/>
      </c>
      <c r="K35" s="123">
        <f t="shared" si="4"/>
        <v>0</v>
      </c>
      <c r="L35" s="123">
        <f t="shared" si="8"/>
        <v>0</v>
      </c>
      <c r="M35" s="128">
        <f t="shared" si="6"/>
        <v>0</v>
      </c>
      <c r="N35" s="151">
        <f t="shared" si="3"/>
      </c>
      <c r="P35" s="12"/>
      <c r="Q35" s="19"/>
      <c r="T35" s="19"/>
    </row>
    <row r="36" spans="1:20" s="10" customFormat="1" ht="18.75" customHeight="1" hidden="1">
      <c r="A36" s="67" t="s">
        <v>275</v>
      </c>
      <c r="B36" s="9" t="s">
        <v>272</v>
      </c>
      <c r="C36" s="123"/>
      <c r="D36" s="138"/>
      <c r="E36" s="127"/>
      <c r="F36" s="186">
        <f t="shared" si="1"/>
      </c>
      <c r="G36" s="123"/>
      <c r="H36" s="138"/>
      <c r="I36" s="138"/>
      <c r="J36" s="121">
        <f t="shared" si="2"/>
      </c>
      <c r="K36" s="123">
        <f t="shared" si="4"/>
        <v>0</v>
      </c>
      <c r="L36" s="123">
        <f t="shared" si="8"/>
        <v>0</v>
      </c>
      <c r="M36" s="123">
        <f t="shared" si="6"/>
        <v>0</v>
      </c>
      <c r="N36" s="16">
        <f t="shared" si="3"/>
      </c>
      <c r="P36" s="12"/>
      <c r="Q36" s="19"/>
      <c r="T36" s="19"/>
    </row>
    <row r="37" spans="1:20" s="10" customFormat="1" ht="18.75" customHeight="1" hidden="1">
      <c r="A37" s="67" t="s">
        <v>274</v>
      </c>
      <c r="B37" s="9" t="s">
        <v>273</v>
      </c>
      <c r="C37" s="123"/>
      <c r="D37" s="138"/>
      <c r="E37" s="127"/>
      <c r="F37" s="186">
        <f t="shared" si="1"/>
      </c>
      <c r="G37" s="123"/>
      <c r="H37" s="138"/>
      <c r="I37" s="138"/>
      <c r="J37" s="121">
        <f t="shared" si="2"/>
      </c>
      <c r="K37" s="123">
        <f t="shared" si="4"/>
        <v>0</v>
      </c>
      <c r="L37" s="123">
        <f t="shared" si="8"/>
        <v>0</v>
      </c>
      <c r="M37" s="123">
        <f t="shared" si="6"/>
        <v>0</v>
      </c>
      <c r="N37" s="16">
        <f t="shared" si="3"/>
      </c>
      <c r="P37" s="12"/>
      <c r="Q37" s="19"/>
      <c r="T37" s="19"/>
    </row>
    <row r="38" spans="1:20" s="10" customFormat="1" ht="24.75" customHeight="1" hidden="1">
      <c r="A38" s="67" t="s">
        <v>277</v>
      </c>
      <c r="B38" s="9" t="s">
        <v>278</v>
      </c>
      <c r="C38" s="123"/>
      <c r="D38" s="138"/>
      <c r="E38" s="127"/>
      <c r="F38" s="186">
        <f t="shared" si="1"/>
      </c>
      <c r="G38" s="123"/>
      <c r="H38" s="138"/>
      <c r="I38" s="138"/>
      <c r="J38" s="121">
        <f t="shared" si="2"/>
      </c>
      <c r="K38" s="123">
        <f t="shared" si="4"/>
        <v>0</v>
      </c>
      <c r="L38" s="123">
        <f t="shared" si="8"/>
        <v>0</v>
      </c>
      <c r="M38" s="123">
        <f t="shared" si="6"/>
        <v>0</v>
      </c>
      <c r="N38" s="16">
        <f t="shared" si="3"/>
      </c>
      <c r="P38" s="12"/>
      <c r="Q38" s="19"/>
      <c r="T38" s="19"/>
    </row>
    <row r="39" spans="1:20" s="10" customFormat="1" ht="15.75" customHeight="1" hidden="1">
      <c r="A39" s="67" t="s">
        <v>313</v>
      </c>
      <c r="B39" s="9" t="s">
        <v>308</v>
      </c>
      <c r="C39" s="123"/>
      <c r="D39" s="138"/>
      <c r="E39" s="127"/>
      <c r="F39" s="186"/>
      <c r="G39" s="123">
        <f>SUM(G40:G43)</f>
        <v>0</v>
      </c>
      <c r="H39" s="138"/>
      <c r="I39" s="138"/>
      <c r="J39" s="121">
        <f t="shared" si="2"/>
      </c>
      <c r="K39" s="123">
        <f t="shared" si="4"/>
        <v>0</v>
      </c>
      <c r="L39" s="123">
        <f t="shared" si="8"/>
        <v>0</v>
      </c>
      <c r="M39" s="123">
        <f t="shared" si="6"/>
        <v>0</v>
      </c>
      <c r="N39" s="16">
        <f t="shared" si="3"/>
      </c>
      <c r="P39" s="12"/>
      <c r="Q39" s="19"/>
      <c r="T39" s="19"/>
    </row>
    <row r="40" spans="1:20" s="10" customFormat="1" ht="26.25" customHeight="1" hidden="1">
      <c r="A40" s="67" t="s">
        <v>314</v>
      </c>
      <c r="B40" s="9" t="s">
        <v>309</v>
      </c>
      <c r="C40" s="123"/>
      <c r="D40" s="138"/>
      <c r="E40" s="127"/>
      <c r="F40" s="186"/>
      <c r="G40" s="123"/>
      <c r="H40" s="138"/>
      <c r="I40" s="138"/>
      <c r="J40" s="121">
        <f t="shared" si="2"/>
      </c>
      <c r="K40" s="123">
        <f t="shared" si="4"/>
        <v>0</v>
      </c>
      <c r="L40" s="123">
        <f t="shared" si="8"/>
        <v>0</v>
      </c>
      <c r="M40" s="123">
        <f t="shared" si="6"/>
        <v>0</v>
      </c>
      <c r="N40" s="16">
        <f t="shared" si="3"/>
      </c>
      <c r="P40" s="12"/>
      <c r="Q40" s="19"/>
      <c r="T40" s="19"/>
    </row>
    <row r="41" spans="1:20" s="10" customFormat="1" ht="30" customHeight="1" hidden="1">
      <c r="A41" s="67" t="s">
        <v>315</v>
      </c>
      <c r="B41" s="9" t="s">
        <v>310</v>
      </c>
      <c r="C41" s="123"/>
      <c r="D41" s="138"/>
      <c r="E41" s="127"/>
      <c r="F41" s="186"/>
      <c r="G41" s="123"/>
      <c r="H41" s="138"/>
      <c r="I41" s="138"/>
      <c r="J41" s="121">
        <f t="shared" si="2"/>
      </c>
      <c r="K41" s="123">
        <f t="shared" si="4"/>
        <v>0</v>
      </c>
      <c r="L41" s="123">
        <f t="shared" si="8"/>
        <v>0</v>
      </c>
      <c r="M41" s="123">
        <f t="shared" si="6"/>
        <v>0</v>
      </c>
      <c r="N41" s="16">
        <f t="shared" si="3"/>
      </c>
      <c r="P41" s="12"/>
      <c r="Q41" s="19"/>
      <c r="T41" s="19"/>
    </row>
    <row r="42" spans="1:20" s="10" customFormat="1" ht="15.75" customHeight="1" hidden="1">
      <c r="A42" s="67" t="s">
        <v>316</v>
      </c>
      <c r="B42" s="9" t="s">
        <v>311</v>
      </c>
      <c r="C42" s="123"/>
      <c r="D42" s="138"/>
      <c r="E42" s="127"/>
      <c r="F42" s="186"/>
      <c r="G42" s="123"/>
      <c r="H42" s="138"/>
      <c r="I42" s="138"/>
      <c r="J42" s="121">
        <f t="shared" si="2"/>
      </c>
      <c r="K42" s="123">
        <f t="shared" si="4"/>
        <v>0</v>
      </c>
      <c r="L42" s="123">
        <f t="shared" si="8"/>
        <v>0</v>
      </c>
      <c r="M42" s="123">
        <f t="shared" si="6"/>
        <v>0</v>
      </c>
      <c r="N42" s="16">
        <f t="shared" si="3"/>
      </c>
      <c r="P42" s="12"/>
      <c r="Q42" s="19"/>
      <c r="T42" s="19"/>
    </row>
    <row r="43" spans="1:20" s="10" customFormat="1" ht="15.75" customHeight="1" hidden="1">
      <c r="A43" s="67" t="s">
        <v>317</v>
      </c>
      <c r="B43" s="9" t="s">
        <v>312</v>
      </c>
      <c r="C43" s="123"/>
      <c r="D43" s="138"/>
      <c r="E43" s="127"/>
      <c r="F43" s="186"/>
      <c r="G43" s="123"/>
      <c r="H43" s="138"/>
      <c r="I43" s="138"/>
      <c r="J43" s="121">
        <f t="shared" si="2"/>
      </c>
      <c r="K43" s="123">
        <f t="shared" si="4"/>
        <v>0</v>
      </c>
      <c r="L43" s="123">
        <f t="shared" si="8"/>
        <v>0</v>
      </c>
      <c r="M43" s="123">
        <f t="shared" si="6"/>
        <v>0</v>
      </c>
      <c r="N43" s="16">
        <f t="shared" si="3"/>
      </c>
      <c r="P43" s="12"/>
      <c r="Q43" s="19"/>
      <c r="T43" s="19"/>
    </row>
    <row r="44" spans="1:20" s="10" customFormat="1" ht="18.75" customHeight="1" hidden="1">
      <c r="A44" s="65" t="s">
        <v>279</v>
      </c>
      <c r="B44" s="66" t="s">
        <v>280</v>
      </c>
      <c r="C44" s="128">
        <f>C45</f>
        <v>0</v>
      </c>
      <c r="D44" s="139">
        <f>D45</f>
        <v>0</v>
      </c>
      <c r="E44" s="120">
        <f>E45</f>
        <v>0</v>
      </c>
      <c r="F44" s="185">
        <f t="shared" si="1"/>
      </c>
      <c r="G44" s="128">
        <f>G46</f>
        <v>0</v>
      </c>
      <c r="H44" s="139">
        <f>H46</f>
        <v>0</v>
      </c>
      <c r="I44" s="139">
        <f>I46</f>
        <v>0</v>
      </c>
      <c r="J44" s="121">
        <f t="shared" si="2"/>
      </c>
      <c r="K44" s="123">
        <f t="shared" si="4"/>
        <v>0</v>
      </c>
      <c r="L44" s="123">
        <f t="shared" si="8"/>
        <v>0</v>
      </c>
      <c r="M44" s="128">
        <f t="shared" si="6"/>
        <v>0</v>
      </c>
      <c r="N44" s="151">
        <f t="shared" si="3"/>
      </c>
      <c r="P44" s="12"/>
      <c r="Q44" s="19"/>
      <c r="T44" s="19"/>
    </row>
    <row r="45" spans="1:20" s="10" customFormat="1" ht="18.75" customHeight="1" hidden="1">
      <c r="A45" s="67" t="s">
        <v>282</v>
      </c>
      <c r="B45" s="9" t="s">
        <v>281</v>
      </c>
      <c r="C45" s="123"/>
      <c r="D45" s="138"/>
      <c r="E45" s="127"/>
      <c r="F45" s="186">
        <f t="shared" si="1"/>
      </c>
      <c r="G45" s="123"/>
      <c r="H45" s="138"/>
      <c r="I45" s="138"/>
      <c r="J45" s="121">
        <f t="shared" si="2"/>
      </c>
      <c r="K45" s="123">
        <f t="shared" si="4"/>
        <v>0</v>
      </c>
      <c r="L45" s="123">
        <f t="shared" si="8"/>
        <v>0</v>
      </c>
      <c r="M45" s="123">
        <f t="shared" si="6"/>
        <v>0</v>
      </c>
      <c r="N45" s="16">
        <f t="shared" si="3"/>
      </c>
      <c r="P45" s="12"/>
      <c r="Q45" s="19"/>
      <c r="T45" s="19"/>
    </row>
    <row r="46" spans="1:20" s="10" customFormat="1" ht="27" customHeight="1" hidden="1">
      <c r="A46" s="67" t="s">
        <v>321</v>
      </c>
      <c r="B46" s="9" t="s">
        <v>318</v>
      </c>
      <c r="C46" s="123"/>
      <c r="D46" s="138"/>
      <c r="E46" s="127"/>
      <c r="F46" s="186">
        <f t="shared" si="1"/>
      </c>
      <c r="G46" s="123">
        <f>G47+G48</f>
        <v>0</v>
      </c>
      <c r="H46" s="138"/>
      <c r="I46" s="138"/>
      <c r="J46" s="121">
        <f t="shared" si="2"/>
      </c>
      <c r="K46" s="123">
        <f t="shared" si="4"/>
        <v>0</v>
      </c>
      <c r="L46" s="123">
        <f t="shared" si="8"/>
        <v>0</v>
      </c>
      <c r="M46" s="123">
        <f t="shared" si="6"/>
        <v>0</v>
      </c>
      <c r="N46" s="16">
        <f t="shared" si="3"/>
      </c>
      <c r="P46" s="12"/>
      <c r="Q46" s="19"/>
      <c r="T46" s="19"/>
    </row>
    <row r="47" spans="1:20" s="10" customFormat="1" ht="39" customHeight="1" hidden="1">
      <c r="A47" s="67" t="s">
        <v>322</v>
      </c>
      <c r="B47" s="9" t="s">
        <v>319</v>
      </c>
      <c r="C47" s="123"/>
      <c r="D47" s="138"/>
      <c r="E47" s="127"/>
      <c r="F47" s="186">
        <f t="shared" si="1"/>
      </c>
      <c r="G47" s="123"/>
      <c r="H47" s="138"/>
      <c r="I47" s="138"/>
      <c r="J47" s="121">
        <f t="shared" si="2"/>
      </c>
      <c r="K47" s="123">
        <f t="shared" si="4"/>
        <v>0</v>
      </c>
      <c r="L47" s="123">
        <f t="shared" si="8"/>
        <v>0</v>
      </c>
      <c r="M47" s="123">
        <f t="shared" si="6"/>
        <v>0</v>
      </c>
      <c r="N47" s="16">
        <f t="shared" si="3"/>
      </c>
      <c r="P47" s="12"/>
      <c r="Q47" s="19"/>
      <c r="T47" s="19"/>
    </row>
    <row r="48" spans="1:20" s="10" customFormat="1" ht="33.75" customHeight="1" hidden="1">
      <c r="A48" s="67" t="s">
        <v>323</v>
      </c>
      <c r="B48" s="9" t="s">
        <v>320</v>
      </c>
      <c r="C48" s="123"/>
      <c r="D48" s="138"/>
      <c r="E48" s="127"/>
      <c r="F48" s="186">
        <f t="shared" si="1"/>
      </c>
      <c r="G48" s="123"/>
      <c r="H48" s="138"/>
      <c r="I48" s="138"/>
      <c r="J48" s="121">
        <f t="shared" si="2"/>
      </c>
      <c r="K48" s="123">
        <f t="shared" si="4"/>
        <v>0</v>
      </c>
      <c r="L48" s="123">
        <f t="shared" si="8"/>
        <v>0</v>
      </c>
      <c r="M48" s="123">
        <f t="shared" si="6"/>
        <v>0</v>
      </c>
      <c r="N48" s="16">
        <f t="shared" si="3"/>
      </c>
      <c r="P48" s="12"/>
      <c r="Q48" s="19"/>
      <c r="T48" s="19"/>
    </row>
    <row r="49" spans="1:20" s="11" customFormat="1" ht="24" customHeight="1">
      <c r="A49" s="63" t="s">
        <v>85</v>
      </c>
      <c r="B49" s="64" t="s">
        <v>56</v>
      </c>
      <c r="C49" s="119">
        <f>C50+C56+C64+C66+C68</f>
        <v>812900</v>
      </c>
      <c r="D49" s="119">
        <f>D50+D56+D64+D66+D68</f>
        <v>603700</v>
      </c>
      <c r="E49" s="119">
        <f>E50+E56+E64+E66+E68</f>
        <v>1014127.96</v>
      </c>
      <c r="F49" s="180">
        <f t="shared" si="1"/>
        <v>167.98541659764783</v>
      </c>
      <c r="G49" s="119">
        <f>G50+G56+G64+G66+G68</f>
        <v>1425229</v>
      </c>
      <c r="H49" s="119">
        <f>H50+H56+H64+H66+H68</f>
        <v>1425229</v>
      </c>
      <c r="I49" s="119">
        <f>I50+I56+I64+I66+I68</f>
        <v>9124173.860000001</v>
      </c>
      <c r="J49" s="119">
        <f t="shared" si="2"/>
        <v>640.1900227963367</v>
      </c>
      <c r="K49" s="119">
        <f>C49+G49</f>
        <v>2238129</v>
      </c>
      <c r="L49" s="119">
        <f t="shared" si="8"/>
        <v>2028929</v>
      </c>
      <c r="M49" s="119">
        <f t="shared" si="6"/>
        <v>10138301.82</v>
      </c>
      <c r="N49" s="119">
        <f t="shared" si="3"/>
        <v>499.68736313592046</v>
      </c>
      <c r="P49" s="12">
        <f>IF(SUMSQ(C49:M49)&lt;&gt;0,1,0)</f>
        <v>1</v>
      </c>
      <c r="Q49" s="25"/>
      <c r="T49" s="25"/>
    </row>
    <row r="50" spans="1:20" s="13" customFormat="1" ht="24.75" customHeight="1">
      <c r="A50" s="65" t="s">
        <v>118</v>
      </c>
      <c r="B50" s="66" t="s">
        <v>57</v>
      </c>
      <c r="C50" s="119">
        <f>SUM(C51:C55)</f>
        <v>295000</v>
      </c>
      <c r="D50" s="119">
        <f>SUM(D51:D55)</f>
        <v>160500</v>
      </c>
      <c r="E50" s="119">
        <f>SUM(E51:E55)</f>
        <v>163927.09</v>
      </c>
      <c r="F50" s="180">
        <f t="shared" si="1"/>
        <v>102.13525856697818</v>
      </c>
      <c r="G50" s="119">
        <f>SUM(G51:G55)</f>
        <v>0</v>
      </c>
      <c r="H50" s="119">
        <f>SUM(H51:H55)</f>
        <v>0</v>
      </c>
      <c r="I50" s="119">
        <f>SUM(I51:I55)</f>
        <v>2470.65</v>
      </c>
      <c r="J50" s="119">
        <f t="shared" si="2"/>
      </c>
      <c r="K50" s="119">
        <f t="shared" si="4"/>
        <v>295000</v>
      </c>
      <c r="L50" s="119">
        <f t="shared" si="8"/>
        <v>160500</v>
      </c>
      <c r="M50" s="119">
        <f t="shared" si="6"/>
        <v>166397.74</v>
      </c>
      <c r="N50" s="17">
        <f t="shared" si="3"/>
        <v>103.6746043613707</v>
      </c>
      <c r="P50" s="12">
        <f>IF(SUMSQ(C50:M50)&lt;&gt;0,1,0)</f>
        <v>1</v>
      </c>
      <c r="Q50" s="26"/>
      <c r="T50" s="26"/>
    </row>
    <row r="51" spans="1:20" s="13" customFormat="1" ht="51" customHeight="1">
      <c r="A51" s="67" t="s">
        <v>360</v>
      </c>
      <c r="B51" s="9" t="s">
        <v>259</v>
      </c>
      <c r="C51" s="117">
        <v>10000</v>
      </c>
      <c r="D51" s="117">
        <v>500</v>
      </c>
      <c r="E51" s="117">
        <v>529</v>
      </c>
      <c r="F51" s="181">
        <f t="shared" si="1"/>
        <v>105.80000000000001</v>
      </c>
      <c r="G51" s="119"/>
      <c r="H51" s="119"/>
      <c r="I51" s="119"/>
      <c r="J51" s="117">
        <f t="shared" si="2"/>
      </c>
      <c r="K51" s="127">
        <f>C51+G51</f>
        <v>10000</v>
      </c>
      <c r="L51" s="127">
        <f t="shared" si="8"/>
        <v>500</v>
      </c>
      <c r="M51" s="127">
        <f>E51+I51</f>
        <v>529</v>
      </c>
      <c r="N51" s="18">
        <f>IF(L51&lt;&gt;0,M51/L51*100,"")</f>
        <v>105.80000000000001</v>
      </c>
      <c r="P51" s="12">
        <f>IF(SUMSQ(C51:M51)&lt;&gt;0,1,0)</f>
        <v>1</v>
      </c>
      <c r="Q51" s="26"/>
      <c r="T51" s="26"/>
    </row>
    <row r="52" spans="1:20" s="10" customFormat="1" ht="25.5" customHeight="1" hidden="1">
      <c r="A52" s="67"/>
      <c r="B52" s="9" t="s">
        <v>58</v>
      </c>
      <c r="C52" s="123"/>
      <c r="D52" s="123"/>
      <c r="E52" s="127"/>
      <c r="F52" s="186">
        <f t="shared" si="1"/>
      </c>
      <c r="G52" s="123"/>
      <c r="H52" s="123"/>
      <c r="I52" s="123"/>
      <c r="J52" s="137">
        <f t="shared" si="2"/>
      </c>
      <c r="K52" s="123">
        <f t="shared" si="4"/>
        <v>0</v>
      </c>
      <c r="L52" s="123">
        <f t="shared" si="8"/>
        <v>0</v>
      </c>
      <c r="M52" s="123">
        <f t="shared" si="6"/>
        <v>0</v>
      </c>
      <c r="N52" s="16">
        <f t="shared" si="3"/>
      </c>
      <c r="P52" s="12">
        <f>IF(SUMSQ(C52:M52)&lt;&gt;0,1,0)</f>
        <v>0</v>
      </c>
      <c r="Q52" s="19"/>
      <c r="T52" s="19"/>
    </row>
    <row r="53" spans="1:20" s="10" customFormat="1" ht="36.75" customHeight="1">
      <c r="A53" s="67" t="s">
        <v>338</v>
      </c>
      <c r="B53" s="9" t="s">
        <v>261</v>
      </c>
      <c r="C53" s="127">
        <v>285000</v>
      </c>
      <c r="D53" s="127">
        <v>160000</v>
      </c>
      <c r="E53" s="127">
        <v>163398.09</v>
      </c>
      <c r="F53" s="181">
        <f t="shared" si="1"/>
        <v>102.12380624999999</v>
      </c>
      <c r="G53" s="127"/>
      <c r="H53" s="127"/>
      <c r="I53" s="127"/>
      <c r="J53" s="117">
        <f t="shared" si="2"/>
      </c>
      <c r="K53" s="127">
        <f>C53+G53</f>
        <v>285000</v>
      </c>
      <c r="L53" s="127">
        <f t="shared" si="8"/>
        <v>160000</v>
      </c>
      <c r="M53" s="127">
        <f>E53+I53</f>
        <v>163398.09</v>
      </c>
      <c r="N53" s="18">
        <f>IF(L53&lt;&gt;0,M53/L53*100,"")</f>
        <v>102.12380624999999</v>
      </c>
      <c r="P53" s="12"/>
      <c r="Q53" s="19"/>
      <c r="T53" s="19"/>
    </row>
    <row r="54" spans="1:20" s="10" customFormat="1" ht="26.25" customHeight="1" hidden="1">
      <c r="A54" s="67" t="s">
        <v>89</v>
      </c>
      <c r="B54" s="9" t="s">
        <v>119</v>
      </c>
      <c r="C54" s="123"/>
      <c r="D54" s="138"/>
      <c r="E54" s="127"/>
      <c r="F54" s="186">
        <f t="shared" si="1"/>
      </c>
      <c r="G54" s="123"/>
      <c r="H54" s="138"/>
      <c r="I54" s="138"/>
      <c r="J54" s="137">
        <f t="shared" si="2"/>
      </c>
      <c r="K54" s="123">
        <f t="shared" si="4"/>
        <v>0</v>
      </c>
      <c r="L54" s="123">
        <f t="shared" si="8"/>
        <v>0</v>
      </c>
      <c r="M54" s="123">
        <f t="shared" si="6"/>
        <v>0</v>
      </c>
      <c r="N54" s="16">
        <f t="shared" si="3"/>
      </c>
      <c r="P54" s="12">
        <f>IF(SUMSQ(C54:M54)&lt;&gt;0,1,0)</f>
        <v>0</v>
      </c>
      <c r="Q54" s="19"/>
      <c r="T54" s="19"/>
    </row>
    <row r="55" spans="1:20" s="10" customFormat="1" ht="42" customHeight="1">
      <c r="A55" s="67" t="s">
        <v>239</v>
      </c>
      <c r="B55" s="9" t="s">
        <v>155</v>
      </c>
      <c r="C55" s="127">
        <v>0</v>
      </c>
      <c r="D55" s="127">
        <v>0</v>
      </c>
      <c r="E55" s="127">
        <v>0</v>
      </c>
      <c r="F55" s="181">
        <f t="shared" si="1"/>
      </c>
      <c r="G55" s="127">
        <v>0</v>
      </c>
      <c r="H55" s="127">
        <v>0</v>
      </c>
      <c r="I55" s="127">
        <v>2470.65</v>
      </c>
      <c r="J55" s="117">
        <f t="shared" si="2"/>
      </c>
      <c r="K55" s="127">
        <f t="shared" si="4"/>
        <v>0</v>
      </c>
      <c r="L55" s="127">
        <f t="shared" si="8"/>
        <v>0</v>
      </c>
      <c r="M55" s="127">
        <f t="shared" si="6"/>
        <v>2470.65</v>
      </c>
      <c r="N55" s="18">
        <f t="shared" si="3"/>
      </c>
      <c r="P55" s="12">
        <f>IF(SUMSQ(C55:M55)&lt;&gt;0,1,0)</f>
        <v>1</v>
      </c>
      <c r="Q55" s="19"/>
      <c r="T55" s="19"/>
    </row>
    <row r="56" spans="1:20" s="13" customFormat="1" ht="33" customHeight="1">
      <c r="A56" s="65" t="s">
        <v>339</v>
      </c>
      <c r="B56" s="66" t="s">
        <v>59</v>
      </c>
      <c r="C56" s="119">
        <f>SUM(C58:C63)</f>
        <v>435900</v>
      </c>
      <c r="D56" s="119">
        <f>SUM(D58:D63)</f>
        <v>249200</v>
      </c>
      <c r="E56" s="119">
        <f>SUM(E58:E63)</f>
        <v>612844.57</v>
      </c>
      <c r="F56" s="180">
        <f t="shared" si="1"/>
        <v>245.92478731942214</v>
      </c>
      <c r="G56" s="119"/>
      <c r="H56" s="119"/>
      <c r="I56" s="119"/>
      <c r="J56" s="119">
        <f t="shared" si="2"/>
      </c>
      <c r="K56" s="119">
        <f>C56+G56</f>
        <v>435900</v>
      </c>
      <c r="L56" s="119">
        <f t="shared" si="8"/>
        <v>249200</v>
      </c>
      <c r="M56" s="119">
        <f t="shared" si="6"/>
        <v>612844.57</v>
      </c>
      <c r="N56" s="17">
        <f t="shared" si="3"/>
        <v>245.92478731942214</v>
      </c>
      <c r="P56" s="12">
        <f>IF(SUMSQ(C56:M56)&lt;&gt;0,1,0)</f>
        <v>1</v>
      </c>
      <c r="Q56" s="26"/>
      <c r="T56" s="26"/>
    </row>
    <row r="57" spans="1:20" s="13" customFormat="1" ht="21" customHeight="1">
      <c r="A57" s="65" t="s">
        <v>359</v>
      </c>
      <c r="B57" s="66" t="s">
        <v>268</v>
      </c>
      <c r="C57" s="119">
        <f>C58+C60+C59+C61</f>
        <v>270900</v>
      </c>
      <c r="D57" s="119">
        <f>D58+D60+D59+D61</f>
        <v>81542</v>
      </c>
      <c r="E57" s="119">
        <f>E58+E60+E59+E61</f>
        <v>399819.3</v>
      </c>
      <c r="F57" s="180">
        <f t="shared" si="1"/>
        <v>490.3231463540261</v>
      </c>
      <c r="G57" s="119"/>
      <c r="H57" s="119"/>
      <c r="I57" s="119"/>
      <c r="J57" s="119">
        <f t="shared" si="2"/>
      </c>
      <c r="K57" s="119">
        <f t="shared" si="4"/>
        <v>270900</v>
      </c>
      <c r="L57" s="119">
        <f t="shared" si="8"/>
        <v>81542</v>
      </c>
      <c r="M57" s="119">
        <f t="shared" si="6"/>
        <v>399819.3</v>
      </c>
      <c r="N57" s="17">
        <f t="shared" si="3"/>
        <v>490.3231463540261</v>
      </c>
      <c r="P57" s="12"/>
      <c r="Q57" s="26"/>
      <c r="T57" s="26"/>
    </row>
    <row r="58" spans="1:20" s="13" customFormat="1" ht="45.75" customHeight="1">
      <c r="A58" s="67" t="s">
        <v>385</v>
      </c>
      <c r="B58" s="9" t="s">
        <v>386</v>
      </c>
      <c r="C58" s="117">
        <v>40000</v>
      </c>
      <c r="D58" s="117">
        <v>20000</v>
      </c>
      <c r="E58" s="117">
        <v>27379</v>
      </c>
      <c r="F58" s="181">
        <f t="shared" si="1"/>
        <v>136.89499999999998</v>
      </c>
      <c r="G58" s="119"/>
      <c r="H58" s="119"/>
      <c r="I58" s="119"/>
      <c r="J58" s="119">
        <f t="shared" si="2"/>
      </c>
      <c r="K58" s="117">
        <f t="shared" si="4"/>
        <v>40000</v>
      </c>
      <c r="L58" s="117">
        <f t="shared" si="8"/>
        <v>20000</v>
      </c>
      <c r="M58" s="117">
        <f t="shared" si="6"/>
        <v>27379</v>
      </c>
      <c r="N58" s="18">
        <f t="shared" si="3"/>
        <v>136.89499999999998</v>
      </c>
      <c r="P58" s="12"/>
      <c r="Q58" s="26"/>
      <c r="T58" s="26"/>
    </row>
    <row r="59" spans="1:20" s="13" customFormat="1" ht="15" customHeight="1">
      <c r="A59" s="67" t="s">
        <v>482</v>
      </c>
      <c r="B59" s="9" t="s">
        <v>483</v>
      </c>
      <c r="C59" s="117">
        <v>0</v>
      </c>
      <c r="D59" s="117">
        <v>0</v>
      </c>
      <c r="E59" s="117">
        <v>308118.3</v>
      </c>
      <c r="F59" s="181"/>
      <c r="G59" s="119"/>
      <c r="H59" s="119"/>
      <c r="I59" s="119"/>
      <c r="J59" s="119"/>
      <c r="K59" s="117"/>
      <c r="L59" s="117"/>
      <c r="M59" s="117"/>
      <c r="N59" s="18"/>
      <c r="P59" s="12"/>
      <c r="Q59" s="26"/>
      <c r="T59" s="26"/>
    </row>
    <row r="60" spans="1:20" s="13" customFormat="1" ht="33" customHeight="1">
      <c r="A60" s="67" t="s">
        <v>388</v>
      </c>
      <c r="B60" s="9" t="s">
        <v>387</v>
      </c>
      <c r="C60" s="117">
        <v>230000</v>
      </c>
      <c r="D60" s="117">
        <v>61342</v>
      </c>
      <c r="E60" s="117">
        <v>64082</v>
      </c>
      <c r="F60" s="181">
        <f t="shared" si="1"/>
        <v>104.46676013172052</v>
      </c>
      <c r="G60" s="119"/>
      <c r="H60" s="119"/>
      <c r="I60" s="119"/>
      <c r="J60" s="119">
        <f>IF(H60&lt;&gt;0,I60/H60*100,"")</f>
      </c>
      <c r="K60" s="117">
        <f aca="true" t="shared" si="9" ref="K60:M61">C60+G60</f>
        <v>230000</v>
      </c>
      <c r="L60" s="117">
        <f t="shared" si="8"/>
        <v>61342</v>
      </c>
      <c r="M60" s="117">
        <f t="shared" si="9"/>
        <v>64082</v>
      </c>
      <c r="N60" s="18">
        <f>IF(L60&lt;&gt;0,M60/L60*100,"")</f>
        <v>104.46676013172052</v>
      </c>
      <c r="P60" s="12"/>
      <c r="Q60" s="26"/>
      <c r="T60" s="26"/>
    </row>
    <row r="61" spans="1:20" s="13" customFormat="1" ht="81.75" customHeight="1">
      <c r="A61" s="67" t="s">
        <v>417</v>
      </c>
      <c r="B61" s="9" t="s">
        <v>416</v>
      </c>
      <c r="C61" s="117">
        <v>900</v>
      </c>
      <c r="D61" s="117">
        <v>200</v>
      </c>
      <c r="E61" s="117">
        <v>240</v>
      </c>
      <c r="F61" s="181">
        <f t="shared" si="1"/>
        <v>120</v>
      </c>
      <c r="G61" s="119"/>
      <c r="H61" s="119"/>
      <c r="I61" s="119"/>
      <c r="J61" s="119"/>
      <c r="K61" s="117">
        <f t="shared" si="9"/>
        <v>900</v>
      </c>
      <c r="L61" s="117">
        <f t="shared" si="8"/>
        <v>200</v>
      </c>
      <c r="M61" s="117">
        <f t="shared" si="9"/>
        <v>240</v>
      </c>
      <c r="N61" s="18">
        <f>IF(L61&lt;&gt;0,M61/L61*100,"")</f>
        <v>120</v>
      </c>
      <c r="P61" s="12"/>
      <c r="Q61" s="26"/>
      <c r="T61" s="26"/>
    </row>
    <row r="62" spans="1:20" s="10" customFormat="1" ht="44.25" customHeight="1">
      <c r="A62" s="67" t="s">
        <v>484</v>
      </c>
      <c r="B62" s="9" t="s">
        <v>485</v>
      </c>
      <c r="C62" s="127">
        <v>165000</v>
      </c>
      <c r="D62" s="127">
        <v>167658</v>
      </c>
      <c r="E62" s="127">
        <v>213025.27</v>
      </c>
      <c r="F62" s="181">
        <f t="shared" si="1"/>
        <v>127.05941261377328</v>
      </c>
      <c r="G62" s="127"/>
      <c r="H62" s="127"/>
      <c r="I62" s="127"/>
      <c r="J62" s="117">
        <f t="shared" si="2"/>
      </c>
      <c r="K62" s="127">
        <f t="shared" si="4"/>
        <v>165000</v>
      </c>
      <c r="L62" s="127">
        <f t="shared" si="8"/>
        <v>167658</v>
      </c>
      <c r="M62" s="127">
        <f t="shared" si="6"/>
        <v>213025.27</v>
      </c>
      <c r="N62" s="18">
        <f t="shared" si="3"/>
        <v>127.05941261377328</v>
      </c>
      <c r="P62" s="12">
        <f aca="true" t="shared" si="10" ref="P62:P70">IF(SUMSQ(C62:M62)&lt;&gt;0,1,0)</f>
        <v>1</v>
      </c>
      <c r="Q62" s="19"/>
      <c r="T62" s="19"/>
    </row>
    <row r="63" spans="1:20" s="10" customFormat="1" ht="24" customHeight="1" hidden="1">
      <c r="A63" s="67" t="s">
        <v>121</v>
      </c>
      <c r="B63" s="9" t="s">
        <v>120</v>
      </c>
      <c r="C63" s="123"/>
      <c r="D63" s="138"/>
      <c r="E63" s="127"/>
      <c r="F63" s="186">
        <f t="shared" si="1"/>
      </c>
      <c r="G63" s="123"/>
      <c r="H63" s="138"/>
      <c r="I63" s="138"/>
      <c r="J63" s="137">
        <f t="shared" si="2"/>
      </c>
      <c r="K63" s="123">
        <f t="shared" si="4"/>
        <v>0</v>
      </c>
      <c r="L63" s="123">
        <f t="shared" si="8"/>
        <v>0</v>
      </c>
      <c r="M63" s="123">
        <f t="shared" si="6"/>
        <v>0</v>
      </c>
      <c r="N63" s="16">
        <f t="shared" si="3"/>
      </c>
      <c r="P63" s="12">
        <f t="shared" si="10"/>
        <v>0</v>
      </c>
      <c r="Q63" s="19"/>
      <c r="T63" s="19"/>
    </row>
    <row r="64" spans="1:20" s="13" customFormat="1" ht="24" customHeight="1" hidden="1">
      <c r="A64" s="65" t="s">
        <v>86</v>
      </c>
      <c r="B64" s="66" t="s">
        <v>60</v>
      </c>
      <c r="C64" s="135">
        <f>C65</f>
        <v>0</v>
      </c>
      <c r="D64" s="135">
        <f>D65</f>
        <v>0</v>
      </c>
      <c r="E64" s="119">
        <f>E65</f>
        <v>0</v>
      </c>
      <c r="F64" s="185">
        <f t="shared" si="1"/>
      </c>
      <c r="G64" s="135">
        <f>G65</f>
        <v>0</v>
      </c>
      <c r="H64" s="135">
        <f>H65</f>
        <v>0</v>
      </c>
      <c r="I64" s="135">
        <f>I65</f>
        <v>0</v>
      </c>
      <c r="J64" s="121">
        <f t="shared" si="2"/>
      </c>
      <c r="K64" s="135">
        <f t="shared" si="4"/>
        <v>0</v>
      </c>
      <c r="L64" s="135">
        <f t="shared" si="8"/>
        <v>0</v>
      </c>
      <c r="M64" s="135">
        <f t="shared" si="6"/>
        <v>0</v>
      </c>
      <c r="N64" s="151">
        <f t="shared" si="3"/>
      </c>
      <c r="P64" s="12">
        <f t="shared" si="10"/>
        <v>0</v>
      </c>
      <c r="Q64" s="26"/>
      <c r="T64" s="26"/>
    </row>
    <row r="65" spans="1:20" s="10" customFormat="1" ht="26.25" customHeight="1" hidden="1">
      <c r="A65" s="67" t="s">
        <v>87</v>
      </c>
      <c r="B65" s="9" t="s">
        <v>61</v>
      </c>
      <c r="C65" s="123"/>
      <c r="D65" s="123"/>
      <c r="E65" s="127"/>
      <c r="F65" s="186">
        <f t="shared" si="1"/>
      </c>
      <c r="G65" s="123"/>
      <c r="H65" s="123"/>
      <c r="I65" s="123"/>
      <c r="J65" s="137">
        <f t="shared" si="2"/>
      </c>
      <c r="K65" s="123">
        <f t="shared" si="4"/>
        <v>0</v>
      </c>
      <c r="L65" s="123">
        <f t="shared" si="8"/>
        <v>0</v>
      </c>
      <c r="M65" s="123">
        <f t="shared" si="6"/>
        <v>0</v>
      </c>
      <c r="N65" s="16">
        <f t="shared" si="3"/>
      </c>
      <c r="P65" s="12">
        <f t="shared" si="10"/>
        <v>0</v>
      </c>
      <c r="Q65" s="19"/>
      <c r="T65" s="19"/>
    </row>
    <row r="66" spans="1:20" s="13" customFormat="1" ht="18.75" customHeight="1">
      <c r="A66" s="65" t="s">
        <v>88</v>
      </c>
      <c r="B66" s="66" t="s">
        <v>62</v>
      </c>
      <c r="C66" s="119">
        <f>C67</f>
        <v>82000</v>
      </c>
      <c r="D66" s="119">
        <f>D67</f>
        <v>194000</v>
      </c>
      <c r="E66" s="119">
        <f>E67</f>
        <v>237356.3</v>
      </c>
      <c r="F66" s="180">
        <f t="shared" si="1"/>
        <v>122.34860824742269</v>
      </c>
      <c r="G66" s="119">
        <f>G67</f>
        <v>0</v>
      </c>
      <c r="H66" s="119">
        <f>H67</f>
        <v>0</v>
      </c>
      <c r="I66" s="119">
        <f>I67</f>
        <v>0</v>
      </c>
      <c r="J66" s="119">
        <f t="shared" si="2"/>
      </c>
      <c r="K66" s="119">
        <f t="shared" si="4"/>
        <v>82000</v>
      </c>
      <c r="L66" s="119">
        <f t="shared" si="8"/>
        <v>194000</v>
      </c>
      <c r="M66" s="119">
        <f t="shared" si="6"/>
        <v>237356.3</v>
      </c>
      <c r="N66" s="17">
        <f t="shared" si="3"/>
        <v>122.34860824742269</v>
      </c>
      <c r="P66" s="12">
        <f t="shared" si="10"/>
        <v>1</v>
      </c>
      <c r="Q66" s="26"/>
      <c r="T66" s="26"/>
    </row>
    <row r="67" spans="1:20" s="10" customFormat="1" ht="19.5" customHeight="1">
      <c r="A67" s="67" t="s">
        <v>89</v>
      </c>
      <c r="B67" s="9" t="s">
        <v>128</v>
      </c>
      <c r="C67" s="127">
        <v>82000</v>
      </c>
      <c r="D67" s="127">
        <v>194000</v>
      </c>
      <c r="E67" s="127">
        <v>237356.3</v>
      </c>
      <c r="F67" s="181">
        <f t="shared" si="1"/>
        <v>122.34860824742269</v>
      </c>
      <c r="G67" s="127"/>
      <c r="H67" s="127"/>
      <c r="I67" s="127"/>
      <c r="J67" s="117">
        <f t="shared" si="2"/>
      </c>
      <c r="K67" s="127">
        <f t="shared" si="4"/>
        <v>82000</v>
      </c>
      <c r="L67" s="127">
        <f t="shared" si="8"/>
        <v>194000</v>
      </c>
      <c r="M67" s="127">
        <f t="shared" si="6"/>
        <v>237356.3</v>
      </c>
      <c r="N67" s="18">
        <f t="shared" si="3"/>
        <v>122.34860824742269</v>
      </c>
      <c r="P67" s="12">
        <f t="shared" si="10"/>
        <v>1</v>
      </c>
      <c r="Q67" s="19"/>
      <c r="T67" s="19"/>
    </row>
    <row r="68" spans="1:20" s="13" customFormat="1" ht="20.25" customHeight="1">
      <c r="A68" s="65" t="s">
        <v>90</v>
      </c>
      <c r="B68" s="66" t="s">
        <v>138</v>
      </c>
      <c r="C68" s="119">
        <f>SUM(C69:C70)</f>
        <v>0</v>
      </c>
      <c r="D68" s="119">
        <f>SUM(D69:D70)</f>
        <v>0</v>
      </c>
      <c r="E68" s="119">
        <f>SUM(E69:E70)</f>
        <v>0</v>
      </c>
      <c r="F68" s="181">
        <f t="shared" si="1"/>
      </c>
      <c r="G68" s="119">
        <f>SUM(G69:G70)</f>
        <v>1425229</v>
      </c>
      <c r="H68" s="119">
        <f>SUM(H69:H70)</f>
        <v>1425229</v>
      </c>
      <c r="I68" s="119">
        <f>SUM(I69:I70)</f>
        <v>9121703.21</v>
      </c>
      <c r="J68" s="119">
        <f t="shared" si="2"/>
        <v>640.0166717067924</v>
      </c>
      <c r="K68" s="119">
        <f t="shared" si="4"/>
        <v>1425229</v>
      </c>
      <c r="L68" s="119">
        <f t="shared" si="8"/>
        <v>1425229</v>
      </c>
      <c r="M68" s="119">
        <f t="shared" si="6"/>
        <v>9121703.21</v>
      </c>
      <c r="N68" s="17">
        <f t="shared" si="3"/>
        <v>640.0166717067924</v>
      </c>
      <c r="P68" s="12">
        <f t="shared" si="10"/>
        <v>1</v>
      </c>
      <c r="Q68" s="26"/>
      <c r="T68" s="26"/>
    </row>
    <row r="69" spans="1:20" s="10" customFormat="1" ht="29.25" customHeight="1">
      <c r="A69" s="67" t="s">
        <v>340</v>
      </c>
      <c r="B69" s="9" t="s">
        <v>140</v>
      </c>
      <c r="C69" s="127">
        <v>0</v>
      </c>
      <c r="D69" s="127">
        <v>0</v>
      </c>
      <c r="E69" s="127">
        <v>0</v>
      </c>
      <c r="F69" s="181">
        <f t="shared" si="1"/>
      </c>
      <c r="G69" s="127">
        <v>1425229</v>
      </c>
      <c r="H69" s="127">
        <v>1425229</v>
      </c>
      <c r="I69" s="127">
        <v>1835468.08</v>
      </c>
      <c r="J69" s="117">
        <f t="shared" si="2"/>
        <v>128.7840817159909</v>
      </c>
      <c r="K69" s="127">
        <f t="shared" si="4"/>
        <v>1425229</v>
      </c>
      <c r="L69" s="127">
        <f t="shared" si="8"/>
        <v>1425229</v>
      </c>
      <c r="M69" s="127">
        <f t="shared" si="6"/>
        <v>1835468.08</v>
      </c>
      <c r="N69" s="18">
        <f t="shared" si="3"/>
        <v>128.7840817159909</v>
      </c>
      <c r="P69" s="12">
        <f t="shared" si="10"/>
        <v>1</v>
      </c>
      <c r="Q69" s="19"/>
      <c r="T69" s="19"/>
    </row>
    <row r="70" spans="1:20" s="10" customFormat="1" ht="18.75" customHeight="1">
      <c r="A70" s="67" t="s">
        <v>124</v>
      </c>
      <c r="B70" s="9" t="s">
        <v>139</v>
      </c>
      <c r="C70" s="127">
        <v>0</v>
      </c>
      <c r="D70" s="127">
        <v>0</v>
      </c>
      <c r="E70" s="127">
        <v>0</v>
      </c>
      <c r="F70" s="181">
        <f t="shared" si="1"/>
      </c>
      <c r="G70" s="127">
        <v>0</v>
      </c>
      <c r="H70" s="127">
        <v>0</v>
      </c>
      <c r="I70" s="127">
        <v>7286235.13</v>
      </c>
      <c r="J70" s="117">
        <f t="shared" si="2"/>
      </c>
      <c r="K70" s="127">
        <f t="shared" si="4"/>
        <v>0</v>
      </c>
      <c r="L70" s="127">
        <f t="shared" si="8"/>
        <v>0</v>
      </c>
      <c r="M70" s="127">
        <f>E70+I70</f>
        <v>7286235.13</v>
      </c>
      <c r="N70" s="18">
        <f t="shared" si="3"/>
      </c>
      <c r="P70" s="12">
        <f t="shared" si="10"/>
        <v>1</v>
      </c>
      <c r="Q70" s="19"/>
      <c r="T70" s="19"/>
    </row>
    <row r="71" spans="1:20" s="10" customFormat="1" ht="21" customHeight="1">
      <c r="A71" s="65" t="s">
        <v>331</v>
      </c>
      <c r="B71" s="66" t="s">
        <v>264</v>
      </c>
      <c r="C71" s="120">
        <f>SUM(C72:C76)</f>
        <v>1050</v>
      </c>
      <c r="D71" s="120">
        <f>SUM(D72:D76)</f>
        <v>450</v>
      </c>
      <c r="E71" s="120">
        <f>SUM(E72:E76)</f>
        <v>888</v>
      </c>
      <c r="F71" s="180">
        <f t="shared" si="1"/>
        <v>197.33333333333334</v>
      </c>
      <c r="G71" s="120">
        <f>SUM(G72:G75)</f>
        <v>0</v>
      </c>
      <c r="H71" s="120">
        <f>SUM(H72:H75)</f>
        <v>0</v>
      </c>
      <c r="I71" s="120">
        <f>SUM(I72:I75)</f>
        <v>0</v>
      </c>
      <c r="J71" s="119">
        <f t="shared" si="2"/>
      </c>
      <c r="K71" s="120">
        <f>SUM(K72:K76)</f>
        <v>1050</v>
      </c>
      <c r="L71" s="120">
        <f>SUM(L72:L76)</f>
        <v>450</v>
      </c>
      <c r="M71" s="120">
        <f>E71+I71</f>
        <v>888</v>
      </c>
      <c r="N71" s="17">
        <f t="shared" si="3"/>
        <v>197.33333333333334</v>
      </c>
      <c r="P71" s="12"/>
      <c r="Q71" s="19"/>
      <c r="T71" s="19"/>
    </row>
    <row r="72" spans="1:20" s="13" customFormat="1" ht="57" customHeight="1">
      <c r="A72" s="67" t="s">
        <v>373</v>
      </c>
      <c r="B72" s="9" t="s">
        <v>258</v>
      </c>
      <c r="C72" s="127">
        <v>600</v>
      </c>
      <c r="D72" s="127">
        <v>0</v>
      </c>
      <c r="E72" s="127">
        <v>0</v>
      </c>
      <c r="F72" s="181">
        <f t="shared" si="1"/>
      </c>
      <c r="G72" s="127"/>
      <c r="H72" s="127"/>
      <c r="I72" s="127"/>
      <c r="J72" s="117">
        <f t="shared" si="2"/>
      </c>
      <c r="K72" s="127">
        <f t="shared" si="4"/>
        <v>600</v>
      </c>
      <c r="L72" s="127">
        <f>D72+H72</f>
        <v>0</v>
      </c>
      <c r="M72" s="127">
        <f t="shared" si="6"/>
        <v>0</v>
      </c>
      <c r="N72" s="18">
        <f t="shared" si="3"/>
      </c>
      <c r="P72" s="12">
        <f>IF(SUMSQ(C72:M72)&lt;&gt;0,1,0)</f>
        <v>1</v>
      </c>
      <c r="Q72" s="26"/>
      <c r="T72" s="26"/>
    </row>
    <row r="73" spans="1:20" s="10" customFormat="1" ht="28.5" customHeight="1">
      <c r="A73" s="67" t="s">
        <v>255</v>
      </c>
      <c r="B73" s="9" t="s">
        <v>254</v>
      </c>
      <c r="C73" s="127">
        <v>450</v>
      </c>
      <c r="D73" s="127">
        <v>450</v>
      </c>
      <c r="E73" s="127">
        <v>888</v>
      </c>
      <c r="F73" s="181">
        <f t="shared" si="1"/>
        <v>197.33333333333334</v>
      </c>
      <c r="G73" s="127"/>
      <c r="H73" s="127"/>
      <c r="I73" s="127"/>
      <c r="J73" s="117">
        <f t="shared" si="2"/>
      </c>
      <c r="K73" s="127">
        <f t="shared" si="4"/>
        <v>450</v>
      </c>
      <c r="L73" s="127">
        <f>D73+H73</f>
        <v>450</v>
      </c>
      <c r="M73" s="127">
        <f>E73+I73</f>
        <v>888</v>
      </c>
      <c r="N73" s="18">
        <f t="shared" si="3"/>
        <v>197.33333333333334</v>
      </c>
      <c r="P73" s="12">
        <f>IF(SUMSQ(C73:M73)&lt;&gt;0,1,0)</f>
        <v>1</v>
      </c>
      <c r="Q73" s="19"/>
      <c r="T73" s="19"/>
    </row>
    <row r="74" spans="1:20" s="13" customFormat="1" ht="54" customHeight="1" hidden="1">
      <c r="A74" s="67" t="s">
        <v>341</v>
      </c>
      <c r="B74" s="9" t="s">
        <v>129</v>
      </c>
      <c r="C74" s="120"/>
      <c r="D74" s="120"/>
      <c r="E74" s="120"/>
      <c r="F74" s="180">
        <f t="shared" si="1"/>
      </c>
      <c r="G74" s="120"/>
      <c r="H74" s="120"/>
      <c r="I74" s="120"/>
      <c r="J74" s="117">
        <f t="shared" si="2"/>
      </c>
      <c r="K74" s="119">
        <f t="shared" si="4"/>
        <v>0</v>
      </c>
      <c r="L74" s="119">
        <f>D74+H74</f>
        <v>0</v>
      </c>
      <c r="M74" s="119">
        <f t="shared" si="6"/>
        <v>0</v>
      </c>
      <c r="N74" s="18">
        <f t="shared" si="3"/>
      </c>
      <c r="P74" s="12">
        <f>IF(SUMSQ(C74:M74)&lt;&gt;0,1,0)</f>
        <v>0</v>
      </c>
      <c r="Q74" s="26"/>
      <c r="T74" s="26"/>
    </row>
    <row r="75" spans="1:20" s="13" customFormat="1" ht="31.5" customHeight="1" hidden="1">
      <c r="A75" s="67" t="s">
        <v>325</v>
      </c>
      <c r="B75" s="9" t="s">
        <v>324</v>
      </c>
      <c r="C75" s="120"/>
      <c r="D75" s="120"/>
      <c r="E75" s="120"/>
      <c r="F75" s="180">
        <f t="shared" si="1"/>
      </c>
      <c r="G75" s="120">
        <v>0</v>
      </c>
      <c r="H75" s="120">
        <v>0</v>
      </c>
      <c r="I75" s="120">
        <v>0</v>
      </c>
      <c r="J75" s="117">
        <f t="shared" si="2"/>
      </c>
      <c r="K75" s="119">
        <f t="shared" si="4"/>
        <v>0</v>
      </c>
      <c r="L75" s="119">
        <f>D75+H75</f>
        <v>0</v>
      </c>
      <c r="M75" s="119">
        <f t="shared" si="6"/>
        <v>0</v>
      </c>
      <c r="N75" s="18">
        <f t="shared" si="3"/>
      </c>
      <c r="P75" s="12"/>
      <c r="Q75" s="26"/>
      <c r="T75" s="26"/>
    </row>
    <row r="76" spans="1:20" s="10" customFormat="1" ht="27.75" customHeight="1" hidden="1">
      <c r="A76" s="65" t="s">
        <v>244</v>
      </c>
      <c r="B76" s="66" t="s">
        <v>247</v>
      </c>
      <c r="C76" s="128"/>
      <c r="D76" s="139"/>
      <c r="E76" s="120"/>
      <c r="F76" s="185">
        <f t="shared" si="1"/>
      </c>
      <c r="G76" s="128"/>
      <c r="H76" s="139"/>
      <c r="I76" s="139"/>
      <c r="J76" s="121">
        <f t="shared" si="2"/>
      </c>
      <c r="K76" s="135">
        <f>C76+G76</f>
        <v>0</v>
      </c>
      <c r="L76" s="135">
        <f>D76+H76</f>
        <v>0</v>
      </c>
      <c r="M76" s="135">
        <f>E76+I76</f>
        <v>0</v>
      </c>
      <c r="N76" s="151">
        <f>IF(L76&lt;&gt;0,M76/L76*100,"")</f>
      </c>
      <c r="P76" s="12">
        <f>IF(SUMSQ(C76:M76)&lt;&gt;0,1,0)</f>
        <v>0</v>
      </c>
      <c r="Q76" s="19"/>
      <c r="T76" s="19"/>
    </row>
    <row r="77" spans="1:14" s="19" customFormat="1" ht="47.25" customHeight="1" hidden="1">
      <c r="A77" s="69" t="s">
        <v>341</v>
      </c>
      <c r="B77" s="70" t="s">
        <v>129</v>
      </c>
      <c r="C77" s="127">
        <v>0</v>
      </c>
      <c r="D77" s="127"/>
      <c r="E77" s="127"/>
      <c r="F77" s="181"/>
      <c r="G77" s="127"/>
      <c r="H77" s="127">
        <v>0</v>
      </c>
      <c r="I77" s="127">
        <v>0</v>
      </c>
      <c r="J77" s="117"/>
      <c r="K77" s="117"/>
      <c r="L77" s="117"/>
      <c r="M77" s="117"/>
      <c r="N77" s="18"/>
    </row>
    <row r="78" spans="1:20" s="11" customFormat="1" ht="36" customHeight="1">
      <c r="A78" s="63" t="s">
        <v>450</v>
      </c>
      <c r="B78" s="64" t="s">
        <v>389</v>
      </c>
      <c r="C78" s="119">
        <f>C11+C13+C23+C51+C62+C67+C72+C53+C57+C73</f>
        <v>79819473</v>
      </c>
      <c r="D78" s="119">
        <f>D11+D13+D23+D51+D62+D67+D72+D53+D57+D73</f>
        <v>86053411</v>
      </c>
      <c r="E78" s="119">
        <f>E11+E13+E23+E51+E62+E67+E72+E53+E57+E73</f>
        <v>86837186.28999999</v>
      </c>
      <c r="F78" s="180">
        <f>IF(D78&lt;&gt;0,E78/D78*100,"")</f>
        <v>100.91080095593188</v>
      </c>
      <c r="G78" s="119">
        <f>G9+G49+G72+G73+G74+G75+G76+G14</f>
        <v>1425229</v>
      </c>
      <c r="H78" s="119">
        <f>H9+H49+H72+H73+H74+H75+H76+H14</f>
        <v>1425229</v>
      </c>
      <c r="I78" s="119">
        <f>I9+I49+I72+I73+I74+I75+I76+I14+I77</f>
        <v>9124173.860000001</v>
      </c>
      <c r="J78" s="119">
        <f t="shared" si="2"/>
        <v>640.1900227963367</v>
      </c>
      <c r="K78" s="119">
        <f t="shared" si="4"/>
        <v>81244702</v>
      </c>
      <c r="L78" s="119">
        <f>D78+H78</f>
        <v>87478640</v>
      </c>
      <c r="M78" s="119">
        <f t="shared" si="6"/>
        <v>95961360.14999999</v>
      </c>
      <c r="N78" s="119">
        <f>IF(L78&lt;&gt;0,M78/L78*100,"")</f>
        <v>109.69690446719336</v>
      </c>
      <c r="P78" s="12">
        <f aca="true" t="shared" si="11" ref="P78:P85">IF(SUMSQ(C78:M78)&lt;&gt;0,1,0)</f>
        <v>1</v>
      </c>
      <c r="Q78" s="25"/>
      <c r="T78" s="25"/>
    </row>
    <row r="79" spans="1:20" s="11" customFormat="1" ht="14.25">
      <c r="A79" s="63" t="s">
        <v>106</v>
      </c>
      <c r="B79" s="64" t="s">
        <v>63</v>
      </c>
      <c r="C79" s="119">
        <f>C80+C137</f>
        <v>427527698</v>
      </c>
      <c r="D79" s="119">
        <f>D80+D137</f>
        <v>404672475.61</v>
      </c>
      <c r="E79" s="119">
        <f>E80+E137</f>
        <v>395257948.85</v>
      </c>
      <c r="F79" s="180">
        <f>IF(D79&lt;&gt;0,E79/D79*100,"")</f>
        <v>97.67354408134416</v>
      </c>
      <c r="G79" s="119">
        <f>G80+G137</f>
        <v>177000</v>
      </c>
      <c r="H79" s="119">
        <f>H80+H137</f>
        <v>5670325</v>
      </c>
      <c r="I79" s="119">
        <f>I80+I137</f>
        <v>5475738.8</v>
      </c>
      <c r="J79" s="119">
        <f t="shared" si="2"/>
        <v>96.56834132082376</v>
      </c>
      <c r="K79" s="119">
        <f>C79+G79</f>
        <v>427704698</v>
      </c>
      <c r="L79" s="119">
        <f>D79+H79</f>
        <v>410342800.61</v>
      </c>
      <c r="M79" s="119">
        <f>E79+I79</f>
        <v>400733687.65000004</v>
      </c>
      <c r="N79" s="119">
        <f t="shared" si="3"/>
        <v>97.6582718288915</v>
      </c>
      <c r="P79" s="12">
        <f t="shared" si="11"/>
        <v>1</v>
      </c>
      <c r="Q79" s="25"/>
      <c r="T79" s="25"/>
    </row>
    <row r="80" spans="1:20" s="13" customFormat="1" ht="14.25">
      <c r="A80" s="65" t="s">
        <v>91</v>
      </c>
      <c r="B80" s="66" t="s">
        <v>64</v>
      </c>
      <c r="C80" s="119">
        <f>C81+C84+C93+C122+C118</f>
        <v>427527698</v>
      </c>
      <c r="D80" s="119">
        <f>D81+D84+D93+D122+D118</f>
        <v>404672475.61</v>
      </c>
      <c r="E80" s="119">
        <f>E81+E84+E93+E122+E118</f>
        <v>395257948.85</v>
      </c>
      <c r="F80" s="180">
        <f>IF(D80&lt;&gt;0,E80/D80*100,"")</f>
        <v>97.67354408134416</v>
      </c>
      <c r="G80" s="119">
        <f>G81+G84+G93+G122</f>
        <v>177000</v>
      </c>
      <c r="H80" s="119">
        <f>H81+H84+H93+H122</f>
        <v>5670325</v>
      </c>
      <c r="I80" s="119">
        <f>I81+I84+I93+I122</f>
        <v>5475738.8</v>
      </c>
      <c r="J80" s="119">
        <f t="shared" si="2"/>
        <v>96.56834132082376</v>
      </c>
      <c r="K80" s="119">
        <f>C80+G80</f>
        <v>427704698</v>
      </c>
      <c r="L80" s="119">
        <f>D80+H80</f>
        <v>410342800.61</v>
      </c>
      <c r="M80" s="119">
        <f>E80+I80</f>
        <v>400733687.65000004</v>
      </c>
      <c r="N80" s="17">
        <f t="shared" si="3"/>
        <v>97.6582718288915</v>
      </c>
      <c r="P80" s="12">
        <f t="shared" si="11"/>
        <v>1</v>
      </c>
      <c r="Q80" s="26"/>
      <c r="T80" s="26"/>
    </row>
    <row r="81" spans="1:20" s="13" customFormat="1" ht="14.25">
      <c r="A81" s="65" t="s">
        <v>245</v>
      </c>
      <c r="B81" s="66" t="s">
        <v>243</v>
      </c>
      <c r="C81" s="119">
        <v>0</v>
      </c>
      <c r="D81" s="119">
        <v>0</v>
      </c>
      <c r="E81" s="119">
        <v>0</v>
      </c>
      <c r="F81" s="180">
        <f t="shared" si="1"/>
      </c>
      <c r="G81" s="119">
        <v>0</v>
      </c>
      <c r="H81" s="119">
        <f>SUM(H82:H83)</f>
        <v>0</v>
      </c>
      <c r="I81" s="119">
        <f>SUM(I82:I83)</f>
        <v>0</v>
      </c>
      <c r="J81" s="119">
        <f t="shared" si="2"/>
      </c>
      <c r="K81" s="119">
        <f>SUM(K82:K83)</f>
        <v>0</v>
      </c>
      <c r="L81" s="119">
        <f>SUM(L82:L83)</f>
        <v>0</v>
      </c>
      <c r="M81" s="119">
        <f>SUM(M82:M83)</f>
        <v>0</v>
      </c>
      <c r="N81" s="17">
        <f t="shared" si="3"/>
      </c>
      <c r="P81" s="12">
        <f t="shared" si="11"/>
        <v>0</v>
      </c>
      <c r="Q81" s="26"/>
      <c r="T81" s="26"/>
    </row>
    <row r="82" spans="1:20" s="10" customFormat="1" ht="34.5" customHeight="1" hidden="1">
      <c r="A82" s="71" t="s">
        <v>165</v>
      </c>
      <c r="B82" s="9" t="s">
        <v>163</v>
      </c>
      <c r="C82" s="123"/>
      <c r="D82" s="123"/>
      <c r="E82" s="127"/>
      <c r="F82" s="186">
        <f>IF(D82&lt;&gt;0,E82/D82*100,"")</f>
      </c>
      <c r="G82" s="123"/>
      <c r="H82" s="123"/>
      <c r="I82" s="123"/>
      <c r="J82" s="137">
        <f>IF(H82&lt;&gt;0,I82/H82*100,"")</f>
      </c>
      <c r="K82" s="123">
        <f>C82+G82</f>
        <v>0</v>
      </c>
      <c r="L82" s="123">
        <f>D82+H82</f>
        <v>0</v>
      </c>
      <c r="M82" s="123">
        <f>E82+I82</f>
        <v>0</v>
      </c>
      <c r="N82" s="16">
        <f>IF(L82&lt;&gt;0,M82/L82*100,"")</f>
      </c>
      <c r="P82" s="12">
        <f t="shared" si="11"/>
        <v>0</v>
      </c>
      <c r="Q82" s="19"/>
      <c r="T82" s="19"/>
    </row>
    <row r="83" spans="1:20" s="10" customFormat="1" ht="67.5" customHeight="1" hidden="1">
      <c r="A83" s="67" t="s">
        <v>115</v>
      </c>
      <c r="B83" s="9" t="s">
        <v>107</v>
      </c>
      <c r="C83" s="127"/>
      <c r="D83" s="127"/>
      <c r="E83" s="127"/>
      <c r="F83" s="181">
        <f t="shared" si="1"/>
      </c>
      <c r="G83" s="127"/>
      <c r="H83" s="127"/>
      <c r="I83" s="127"/>
      <c r="J83" s="117">
        <f t="shared" si="2"/>
      </c>
      <c r="K83" s="127">
        <f t="shared" si="4"/>
        <v>0</v>
      </c>
      <c r="L83" s="127">
        <f>D83+H83</f>
        <v>0</v>
      </c>
      <c r="M83" s="127">
        <f t="shared" si="6"/>
        <v>0</v>
      </c>
      <c r="N83" s="18">
        <f t="shared" si="3"/>
      </c>
      <c r="P83" s="12">
        <f t="shared" si="11"/>
        <v>0</v>
      </c>
      <c r="Q83" s="19"/>
      <c r="T83" s="19"/>
    </row>
    <row r="84" spans="1:20" s="13" customFormat="1" ht="14.25">
      <c r="A84" s="65" t="s">
        <v>92</v>
      </c>
      <c r="B84" s="66" t="s">
        <v>65</v>
      </c>
      <c r="C84" s="119">
        <f>C85+C86</f>
        <v>6812400</v>
      </c>
      <c r="D84" s="119">
        <f>D85+D86</f>
        <v>6812400</v>
      </c>
      <c r="E84" s="119">
        <f>E85+E86</f>
        <v>6812400</v>
      </c>
      <c r="F84" s="180">
        <f t="shared" si="1"/>
        <v>100</v>
      </c>
      <c r="G84" s="119">
        <v>0</v>
      </c>
      <c r="H84" s="119">
        <f>SUM(H85:H89)</f>
        <v>0</v>
      </c>
      <c r="I84" s="119">
        <f>SUM(I85:I89)</f>
        <v>0</v>
      </c>
      <c r="J84" s="119">
        <f t="shared" si="2"/>
      </c>
      <c r="K84" s="119">
        <f>C84+G84</f>
        <v>6812400</v>
      </c>
      <c r="L84" s="119">
        <f>D84+H84</f>
        <v>6812400</v>
      </c>
      <c r="M84" s="119">
        <f>E84+I84</f>
        <v>6812400</v>
      </c>
      <c r="N84" s="17">
        <f t="shared" si="3"/>
        <v>100</v>
      </c>
      <c r="P84" s="12">
        <f t="shared" si="11"/>
        <v>1</v>
      </c>
      <c r="Q84" s="26"/>
      <c r="T84" s="26"/>
    </row>
    <row r="85" spans="1:20" s="10" customFormat="1" ht="15">
      <c r="A85" s="67" t="s">
        <v>374</v>
      </c>
      <c r="B85" s="9" t="s">
        <v>66</v>
      </c>
      <c r="C85" s="127">
        <v>6812400</v>
      </c>
      <c r="D85" s="127">
        <v>6812400</v>
      </c>
      <c r="E85" s="127">
        <v>6812400</v>
      </c>
      <c r="F85" s="181">
        <f t="shared" si="1"/>
        <v>100</v>
      </c>
      <c r="G85" s="127"/>
      <c r="H85" s="127"/>
      <c r="I85" s="127"/>
      <c r="J85" s="117">
        <f t="shared" si="2"/>
      </c>
      <c r="K85" s="127">
        <f t="shared" si="4"/>
        <v>6812400</v>
      </c>
      <c r="L85" s="127">
        <f>D85+H85</f>
        <v>6812400</v>
      </c>
      <c r="M85" s="127">
        <f t="shared" si="6"/>
        <v>6812400</v>
      </c>
      <c r="N85" s="18">
        <f t="shared" si="3"/>
        <v>100</v>
      </c>
      <c r="P85" s="12">
        <f t="shared" si="11"/>
        <v>1</v>
      </c>
      <c r="Q85" s="19"/>
      <c r="T85" s="19"/>
    </row>
    <row r="86" spans="1:20" s="10" customFormat="1" ht="45.75" customHeight="1" hidden="1">
      <c r="A86" s="67" t="s">
        <v>414</v>
      </c>
      <c r="B86" s="9" t="s">
        <v>415</v>
      </c>
      <c r="C86" s="127">
        <v>0</v>
      </c>
      <c r="D86" s="127">
        <v>0</v>
      </c>
      <c r="E86" s="127">
        <v>0</v>
      </c>
      <c r="F86" s="181">
        <f t="shared" si="1"/>
      </c>
      <c r="G86" s="127"/>
      <c r="H86" s="127"/>
      <c r="I86" s="127"/>
      <c r="J86" s="117"/>
      <c r="K86" s="127">
        <f t="shared" si="4"/>
        <v>0</v>
      </c>
      <c r="L86" s="127">
        <f>D86+H86</f>
        <v>0</v>
      </c>
      <c r="M86" s="127">
        <f>E86+I86</f>
        <v>0</v>
      </c>
      <c r="N86" s="18">
        <f>IF(L86&lt;&gt;0,M86/L86*100,"")</f>
      </c>
      <c r="P86" s="12"/>
      <c r="Q86" s="19"/>
      <c r="T86" s="19"/>
    </row>
    <row r="87" spans="1:20" s="10" customFormat="1" ht="15.75" customHeight="1" hidden="1">
      <c r="A87" s="67" t="s">
        <v>375</v>
      </c>
      <c r="B87" s="9" t="s">
        <v>232</v>
      </c>
      <c r="C87" s="127">
        <v>0</v>
      </c>
      <c r="D87" s="127">
        <v>0</v>
      </c>
      <c r="E87" s="127">
        <v>0</v>
      </c>
      <c r="F87" s="181">
        <f aca="true" t="shared" si="12" ref="F87:F92">IF(D87&lt;&gt;0,E87/D87*100,"")</f>
      </c>
      <c r="G87" s="127"/>
      <c r="H87" s="127"/>
      <c r="I87" s="127"/>
      <c r="J87" s="117">
        <f>IF(H87&lt;&gt;0,I87/H87*100,"")</f>
      </c>
      <c r="K87" s="127">
        <f aca="true" t="shared" si="13" ref="K87:M92">C87+G87</f>
        <v>0</v>
      </c>
      <c r="L87" s="127">
        <f>D87+H87</f>
        <v>0</v>
      </c>
      <c r="M87" s="127">
        <f t="shared" si="13"/>
        <v>0</v>
      </c>
      <c r="N87" s="18">
        <f aca="true" t="shared" si="14" ref="N87:N92">IF(L87&lt;&gt;0,M87/L87*100,"")</f>
      </c>
      <c r="P87" s="12">
        <f>IF(SUMSQ(C87:M87)&lt;&gt;0,1,0)</f>
        <v>0</v>
      </c>
      <c r="Q87" s="19"/>
      <c r="T87" s="19"/>
    </row>
    <row r="88" spans="1:20" s="10" customFormat="1" ht="3" customHeight="1" hidden="1">
      <c r="A88" s="67" t="s">
        <v>93</v>
      </c>
      <c r="B88" s="9" t="s">
        <v>67</v>
      </c>
      <c r="C88" s="123"/>
      <c r="D88" s="123"/>
      <c r="E88" s="127"/>
      <c r="F88" s="186">
        <f t="shared" si="12"/>
      </c>
      <c r="G88" s="123"/>
      <c r="H88" s="123"/>
      <c r="I88" s="123"/>
      <c r="J88" s="137">
        <f>IF(H88&lt;&gt;0,I88/H88*100,"")</f>
      </c>
      <c r="K88" s="123">
        <f t="shared" si="13"/>
        <v>0</v>
      </c>
      <c r="L88" s="123">
        <f t="shared" si="13"/>
        <v>0</v>
      </c>
      <c r="M88" s="123">
        <f t="shared" si="13"/>
        <v>0</v>
      </c>
      <c r="N88" s="16">
        <f t="shared" si="14"/>
      </c>
      <c r="P88" s="12">
        <f>IF(SUMSQ(C88:M88)&lt;&gt;0,1,0)</f>
        <v>0</v>
      </c>
      <c r="Q88" s="19"/>
      <c r="T88" s="19"/>
    </row>
    <row r="89" spans="1:20" s="10" customFormat="1" ht="3" customHeight="1" hidden="1">
      <c r="A89" s="71" t="s">
        <v>249</v>
      </c>
      <c r="B89" s="9" t="s">
        <v>233</v>
      </c>
      <c r="C89" s="123"/>
      <c r="D89" s="123"/>
      <c r="E89" s="127"/>
      <c r="F89" s="186">
        <f t="shared" si="12"/>
      </c>
      <c r="G89" s="123"/>
      <c r="H89" s="123"/>
      <c r="I89" s="123"/>
      <c r="J89" s="137">
        <f>IF(H89&lt;&gt;0,I89/H89*100,"")</f>
      </c>
      <c r="K89" s="123">
        <f t="shared" si="13"/>
        <v>0</v>
      </c>
      <c r="L89" s="123">
        <f t="shared" si="13"/>
        <v>0</v>
      </c>
      <c r="M89" s="123">
        <f t="shared" si="13"/>
        <v>0</v>
      </c>
      <c r="N89" s="16">
        <f t="shared" si="14"/>
      </c>
      <c r="P89" s="12">
        <f>IF(SUMSQ(C89:M89)&lt;&gt;0,1,0)</f>
        <v>0</v>
      </c>
      <c r="Q89" s="19"/>
      <c r="T89" s="19"/>
    </row>
    <row r="90" spans="1:20" s="10" customFormat="1" ht="3" customHeight="1" hidden="1">
      <c r="A90" s="67" t="s">
        <v>350</v>
      </c>
      <c r="B90" s="9" t="s">
        <v>351</v>
      </c>
      <c r="C90" s="127"/>
      <c r="D90" s="127"/>
      <c r="E90" s="127"/>
      <c r="F90" s="181">
        <f t="shared" si="12"/>
      </c>
      <c r="G90" s="127"/>
      <c r="H90" s="127"/>
      <c r="I90" s="127"/>
      <c r="J90" s="117"/>
      <c r="K90" s="127">
        <f t="shared" si="13"/>
        <v>0</v>
      </c>
      <c r="L90" s="127">
        <f t="shared" si="13"/>
        <v>0</v>
      </c>
      <c r="M90" s="127">
        <f t="shared" si="13"/>
        <v>0</v>
      </c>
      <c r="N90" s="18">
        <f t="shared" si="14"/>
      </c>
      <c r="P90" s="12"/>
      <c r="Q90" s="19"/>
      <c r="T90" s="19"/>
    </row>
    <row r="91" spans="1:20" s="10" customFormat="1" ht="3" customHeight="1" hidden="1">
      <c r="A91" s="67" t="s">
        <v>355</v>
      </c>
      <c r="B91" s="9" t="s">
        <v>354</v>
      </c>
      <c r="C91" s="127"/>
      <c r="D91" s="127"/>
      <c r="E91" s="127"/>
      <c r="F91" s="181">
        <f t="shared" si="12"/>
      </c>
      <c r="G91" s="127"/>
      <c r="H91" s="127"/>
      <c r="I91" s="127"/>
      <c r="J91" s="117"/>
      <c r="K91" s="127">
        <f t="shared" si="13"/>
        <v>0</v>
      </c>
      <c r="L91" s="127">
        <f t="shared" si="13"/>
        <v>0</v>
      </c>
      <c r="M91" s="127">
        <f t="shared" si="13"/>
        <v>0</v>
      </c>
      <c r="N91" s="18">
        <f t="shared" si="14"/>
      </c>
      <c r="P91" s="12"/>
      <c r="Q91" s="19"/>
      <c r="T91" s="19"/>
    </row>
    <row r="92" spans="1:20" s="10" customFormat="1" ht="3" customHeight="1" hidden="1">
      <c r="A92" s="67" t="s">
        <v>352</v>
      </c>
      <c r="B92" s="9" t="s">
        <v>353</v>
      </c>
      <c r="C92" s="127"/>
      <c r="D92" s="127"/>
      <c r="E92" s="127"/>
      <c r="F92" s="181">
        <f t="shared" si="12"/>
      </c>
      <c r="G92" s="127"/>
      <c r="H92" s="127"/>
      <c r="I92" s="127"/>
      <c r="J92" s="117"/>
      <c r="K92" s="127">
        <f t="shared" si="13"/>
        <v>0</v>
      </c>
      <c r="L92" s="127">
        <f t="shared" si="13"/>
        <v>0</v>
      </c>
      <c r="M92" s="127">
        <f t="shared" si="13"/>
        <v>0</v>
      </c>
      <c r="N92" s="18">
        <f t="shared" si="14"/>
      </c>
      <c r="P92" s="12"/>
      <c r="Q92" s="19"/>
      <c r="T92" s="19"/>
    </row>
    <row r="93" spans="1:20" s="13" customFormat="1" ht="14.25">
      <c r="A93" s="65" t="s">
        <v>112</v>
      </c>
      <c r="B93" s="66" t="s">
        <v>68</v>
      </c>
      <c r="C93" s="119">
        <f>C105+C108+C110</f>
        <v>101769000</v>
      </c>
      <c r="D93" s="119">
        <f>D105+D108+D110</f>
        <v>107218500</v>
      </c>
      <c r="E93" s="119">
        <f>E105+E108+E110</f>
        <v>107218500</v>
      </c>
      <c r="F93" s="180">
        <f t="shared" si="1"/>
        <v>100</v>
      </c>
      <c r="G93" s="119">
        <v>0</v>
      </c>
      <c r="H93" s="119">
        <f>SUM(H94:H117)</f>
        <v>0</v>
      </c>
      <c r="I93" s="119">
        <f>SUM(I94:I117)</f>
        <v>0</v>
      </c>
      <c r="J93" s="119">
        <f t="shared" si="2"/>
      </c>
      <c r="K93" s="119">
        <f>C93+G93</f>
        <v>101769000</v>
      </c>
      <c r="L93" s="119">
        <f>D93+H93</f>
        <v>107218500</v>
      </c>
      <c r="M93" s="119">
        <f>E93+I93</f>
        <v>107218500</v>
      </c>
      <c r="N93" s="17">
        <f t="shared" si="3"/>
        <v>100</v>
      </c>
      <c r="P93" s="12">
        <f aca="true" t="shared" si="15" ref="P93:P102">IF(SUMSQ(C93:M93)&lt;&gt;0,1,0)</f>
        <v>1</v>
      </c>
      <c r="Q93" s="26"/>
      <c r="T93" s="26"/>
    </row>
    <row r="94" spans="1:20" s="10" customFormat="1" ht="15" hidden="1">
      <c r="A94" s="71"/>
      <c r="B94" s="9" t="s">
        <v>126</v>
      </c>
      <c r="C94" s="123"/>
      <c r="D94" s="123"/>
      <c r="E94" s="127"/>
      <c r="F94" s="186">
        <f t="shared" si="1"/>
      </c>
      <c r="G94" s="123"/>
      <c r="H94" s="123"/>
      <c r="I94" s="123"/>
      <c r="J94" s="137">
        <f t="shared" si="2"/>
      </c>
      <c r="K94" s="123">
        <f t="shared" si="4"/>
        <v>0</v>
      </c>
      <c r="L94" s="123">
        <f aca="true" t="shared" si="16" ref="L94:L100">D94+H94</f>
        <v>0</v>
      </c>
      <c r="M94" s="123">
        <f t="shared" si="6"/>
        <v>0</v>
      </c>
      <c r="N94" s="16">
        <f t="shared" si="3"/>
      </c>
      <c r="P94" s="12">
        <f t="shared" si="15"/>
        <v>0</v>
      </c>
      <c r="Q94" s="19"/>
      <c r="T94" s="19"/>
    </row>
    <row r="95" spans="1:20" s="10" customFormat="1" ht="156.75" customHeight="1" hidden="1">
      <c r="A95" s="67" t="s">
        <v>35</v>
      </c>
      <c r="B95" s="9" t="s">
        <v>108</v>
      </c>
      <c r="C95" s="127">
        <v>0</v>
      </c>
      <c r="D95" s="127">
        <v>0</v>
      </c>
      <c r="E95" s="127">
        <v>0</v>
      </c>
      <c r="F95" s="181">
        <f>IF(D95&lt;&gt;0,E95/D95*100,"")</f>
      </c>
      <c r="G95" s="127"/>
      <c r="H95" s="127"/>
      <c r="I95" s="127"/>
      <c r="J95" s="117">
        <f t="shared" si="2"/>
      </c>
      <c r="K95" s="127">
        <f t="shared" si="4"/>
        <v>0</v>
      </c>
      <c r="L95" s="127">
        <f t="shared" si="16"/>
        <v>0</v>
      </c>
      <c r="M95" s="127">
        <f t="shared" si="6"/>
        <v>0</v>
      </c>
      <c r="N95" s="18">
        <f t="shared" si="3"/>
      </c>
      <c r="P95" s="12">
        <f t="shared" si="15"/>
        <v>0</v>
      </c>
      <c r="Q95" s="19"/>
      <c r="T95" s="19"/>
    </row>
    <row r="96" spans="1:20" s="10" customFormat="1" ht="15" hidden="1">
      <c r="A96" s="71"/>
      <c r="B96" s="9" t="s">
        <v>142</v>
      </c>
      <c r="C96" s="123"/>
      <c r="D96" s="123"/>
      <c r="E96" s="127"/>
      <c r="F96" s="186">
        <f>IF(D96&lt;&gt;0,E96/D96*100,"")</f>
      </c>
      <c r="G96" s="123"/>
      <c r="H96" s="123"/>
      <c r="I96" s="123"/>
      <c r="J96" s="137">
        <f t="shared" si="2"/>
      </c>
      <c r="K96" s="123">
        <f t="shared" si="4"/>
        <v>0</v>
      </c>
      <c r="L96" s="123">
        <f t="shared" si="16"/>
        <v>0</v>
      </c>
      <c r="M96" s="123">
        <f t="shared" si="6"/>
        <v>0</v>
      </c>
      <c r="N96" s="16">
        <f t="shared" si="3"/>
      </c>
      <c r="P96" s="12">
        <f t="shared" si="15"/>
        <v>0</v>
      </c>
      <c r="Q96" s="19"/>
      <c r="T96" s="19"/>
    </row>
    <row r="97" spans="1:20" s="10" customFormat="1" ht="105" customHeight="1" hidden="1">
      <c r="A97" s="67" t="s">
        <v>36</v>
      </c>
      <c r="B97" s="9" t="s">
        <v>109</v>
      </c>
      <c r="C97" s="127">
        <v>0</v>
      </c>
      <c r="D97" s="127">
        <v>0</v>
      </c>
      <c r="E97" s="127">
        <v>0</v>
      </c>
      <c r="F97" s="181">
        <f t="shared" si="1"/>
      </c>
      <c r="G97" s="127"/>
      <c r="H97" s="127"/>
      <c r="I97" s="127"/>
      <c r="J97" s="117">
        <f t="shared" si="2"/>
      </c>
      <c r="K97" s="127">
        <f t="shared" si="4"/>
        <v>0</v>
      </c>
      <c r="L97" s="127">
        <f t="shared" si="16"/>
        <v>0</v>
      </c>
      <c r="M97" s="127">
        <f t="shared" si="6"/>
        <v>0</v>
      </c>
      <c r="N97" s="18">
        <f t="shared" si="3"/>
      </c>
      <c r="P97" s="12">
        <f t="shared" si="15"/>
        <v>0</v>
      </c>
      <c r="Q97" s="19"/>
      <c r="T97" s="19"/>
    </row>
    <row r="98" spans="1:20" s="10" customFormat="1" ht="193.5" customHeight="1" hidden="1">
      <c r="A98" s="67" t="s">
        <v>376</v>
      </c>
      <c r="B98" s="9" t="s">
        <v>110</v>
      </c>
      <c r="C98" s="127"/>
      <c r="D98" s="127"/>
      <c r="E98" s="127"/>
      <c r="F98" s="181">
        <f t="shared" si="1"/>
      </c>
      <c r="G98" s="127"/>
      <c r="H98" s="127"/>
      <c r="I98" s="127"/>
      <c r="J98" s="117">
        <f t="shared" si="2"/>
      </c>
      <c r="K98" s="127">
        <f t="shared" si="4"/>
        <v>0</v>
      </c>
      <c r="L98" s="127">
        <f t="shared" si="16"/>
        <v>0</v>
      </c>
      <c r="M98" s="127">
        <f t="shared" si="6"/>
        <v>0</v>
      </c>
      <c r="N98" s="18">
        <f t="shared" si="3"/>
      </c>
      <c r="P98" s="12">
        <f t="shared" si="15"/>
        <v>0</v>
      </c>
      <c r="Q98" s="19"/>
      <c r="T98" s="19"/>
    </row>
    <row r="99" spans="1:20" s="10" customFormat="1" ht="54.75" customHeight="1" hidden="1">
      <c r="A99" s="72" t="s">
        <v>234</v>
      </c>
      <c r="B99" s="9" t="s">
        <v>111</v>
      </c>
      <c r="C99" s="127">
        <v>0</v>
      </c>
      <c r="D99" s="127">
        <v>0</v>
      </c>
      <c r="E99" s="127">
        <v>0</v>
      </c>
      <c r="F99" s="181">
        <f t="shared" si="1"/>
      </c>
      <c r="G99" s="127"/>
      <c r="H99" s="127"/>
      <c r="I99" s="127"/>
      <c r="J99" s="117">
        <f t="shared" si="2"/>
      </c>
      <c r="K99" s="127">
        <f t="shared" si="4"/>
        <v>0</v>
      </c>
      <c r="L99" s="127">
        <f t="shared" si="16"/>
        <v>0</v>
      </c>
      <c r="M99" s="127">
        <f t="shared" si="6"/>
        <v>0</v>
      </c>
      <c r="N99" s="18">
        <f t="shared" si="3"/>
      </c>
      <c r="P99" s="12">
        <f t="shared" si="15"/>
        <v>0</v>
      </c>
      <c r="Q99" s="19"/>
      <c r="T99" s="19"/>
    </row>
    <row r="100" spans="1:20" s="10" customFormat="1" ht="49.5" customHeight="1" hidden="1">
      <c r="A100" s="76" t="s">
        <v>419</v>
      </c>
      <c r="B100" s="9" t="s">
        <v>418</v>
      </c>
      <c r="C100" s="123">
        <v>0</v>
      </c>
      <c r="D100" s="123">
        <v>0</v>
      </c>
      <c r="E100" s="127">
        <v>0</v>
      </c>
      <c r="F100" s="181">
        <f t="shared" si="1"/>
      </c>
      <c r="G100" s="123"/>
      <c r="H100" s="138"/>
      <c r="I100" s="138"/>
      <c r="J100" s="137">
        <f aca="true" t="shared" si="17" ref="J100:J120">IF(H100&lt;&gt;0,I100/H100*100,"")</f>
      </c>
      <c r="K100" s="123">
        <f t="shared" si="4"/>
        <v>0</v>
      </c>
      <c r="L100" s="123">
        <f t="shared" si="16"/>
        <v>0</v>
      </c>
      <c r="M100" s="123">
        <f t="shared" si="6"/>
        <v>0</v>
      </c>
      <c r="N100" s="16">
        <f aca="true" t="shared" si="18" ref="N100:N116">IF(L100&lt;&gt;0,M100/L100*100,"")</f>
      </c>
      <c r="P100" s="12">
        <f t="shared" si="15"/>
        <v>0</v>
      </c>
      <c r="Q100" s="19"/>
      <c r="T100" s="19"/>
    </row>
    <row r="101" spans="1:20" s="10" customFormat="1" ht="13.5" customHeight="1" hidden="1">
      <c r="A101" s="73"/>
      <c r="B101" s="9" t="s">
        <v>203</v>
      </c>
      <c r="C101" s="123"/>
      <c r="D101" s="123"/>
      <c r="E101" s="127"/>
      <c r="F101" s="186">
        <f>IF(D101&lt;&gt;0,E101/D101*100,"")</f>
      </c>
      <c r="G101" s="123"/>
      <c r="H101" s="123"/>
      <c r="I101" s="123"/>
      <c r="J101" s="137">
        <f t="shared" si="17"/>
      </c>
      <c r="K101" s="123">
        <f aca="true" t="shared" si="19" ref="K101:M102">C101+G101</f>
        <v>0</v>
      </c>
      <c r="L101" s="123">
        <f t="shared" si="19"/>
        <v>0</v>
      </c>
      <c r="M101" s="123">
        <f t="shared" si="19"/>
        <v>0</v>
      </c>
      <c r="N101" s="16">
        <f t="shared" si="18"/>
      </c>
      <c r="P101" s="12">
        <f t="shared" si="15"/>
        <v>0</v>
      </c>
      <c r="Q101" s="19"/>
      <c r="T101" s="19"/>
    </row>
    <row r="102" spans="1:20" s="10" customFormat="1" ht="59.25" customHeight="1" hidden="1">
      <c r="A102" s="73" t="s">
        <v>205</v>
      </c>
      <c r="B102" s="9" t="s">
        <v>204</v>
      </c>
      <c r="C102" s="123"/>
      <c r="D102" s="123"/>
      <c r="E102" s="127"/>
      <c r="F102" s="186">
        <f>IF(D102&lt;&gt;0,E102/D102*100,"")</f>
      </c>
      <c r="G102" s="123"/>
      <c r="H102" s="123"/>
      <c r="I102" s="123"/>
      <c r="J102" s="137">
        <f t="shared" si="17"/>
      </c>
      <c r="K102" s="123">
        <f t="shared" si="19"/>
        <v>0</v>
      </c>
      <c r="L102" s="123">
        <f t="shared" si="19"/>
        <v>0</v>
      </c>
      <c r="M102" s="123">
        <f t="shared" si="19"/>
        <v>0</v>
      </c>
      <c r="N102" s="16">
        <f t="shared" si="18"/>
      </c>
      <c r="P102" s="12">
        <f t="shared" si="15"/>
        <v>0</v>
      </c>
      <c r="Q102" s="19"/>
      <c r="T102" s="19"/>
    </row>
    <row r="103" spans="1:20" s="10" customFormat="1" ht="27.75" customHeight="1" hidden="1">
      <c r="A103" s="67" t="s">
        <v>342</v>
      </c>
      <c r="B103" s="9" t="s">
        <v>332</v>
      </c>
      <c r="C103" s="127"/>
      <c r="D103" s="127"/>
      <c r="E103" s="127"/>
      <c r="F103" s="181">
        <f>IF(D103&lt;&gt;0,E103/D103*100,"")</f>
      </c>
      <c r="G103" s="127"/>
      <c r="H103" s="127"/>
      <c r="I103" s="127"/>
      <c r="J103" s="117">
        <f t="shared" si="17"/>
      </c>
      <c r="K103" s="127">
        <f aca="true" t="shared" si="20" ref="K103:M104">C103+G103</f>
        <v>0</v>
      </c>
      <c r="L103" s="127">
        <f t="shared" si="20"/>
        <v>0</v>
      </c>
      <c r="M103" s="127">
        <f t="shared" si="20"/>
        <v>0</v>
      </c>
      <c r="N103" s="18">
        <f t="shared" si="18"/>
      </c>
      <c r="P103" s="12">
        <f>IF(SUMSQ(C103:M103)&lt;&gt;0,1,0)</f>
        <v>0</v>
      </c>
      <c r="Q103" s="19"/>
      <c r="T103" s="19"/>
    </row>
    <row r="104" spans="1:20" s="10" customFormat="1" ht="16.5" customHeight="1" hidden="1">
      <c r="A104" s="71"/>
      <c r="B104" s="9" t="s">
        <v>229</v>
      </c>
      <c r="C104" s="123"/>
      <c r="D104" s="123"/>
      <c r="E104" s="127"/>
      <c r="F104" s="186">
        <f>IF(D104&lt;&gt;0,E104/D104*100,"")</f>
      </c>
      <c r="G104" s="123"/>
      <c r="H104" s="123"/>
      <c r="I104" s="123"/>
      <c r="J104" s="137">
        <f>IF(H104&lt;&gt;0,I104/H104*100,"")</f>
      </c>
      <c r="K104" s="123">
        <f t="shared" si="20"/>
        <v>0</v>
      </c>
      <c r="L104" s="123">
        <f t="shared" si="20"/>
        <v>0</v>
      </c>
      <c r="M104" s="123">
        <f t="shared" si="20"/>
        <v>0</v>
      </c>
      <c r="N104" s="16">
        <f>IF(L104&lt;&gt;0,M104/L104*100,"")</f>
      </c>
      <c r="P104" s="12">
        <f>IF(SUMSQ(C104:M104)&lt;&gt;0,1,0)</f>
        <v>0</v>
      </c>
      <c r="Q104" s="19"/>
      <c r="T104" s="19"/>
    </row>
    <row r="105" spans="1:20" s="10" customFormat="1" ht="26.25" customHeight="1">
      <c r="A105" s="67" t="s">
        <v>378</v>
      </c>
      <c r="B105" s="9" t="s">
        <v>377</v>
      </c>
      <c r="C105" s="127">
        <v>68476700</v>
      </c>
      <c r="D105" s="127">
        <v>68476700</v>
      </c>
      <c r="E105" s="127">
        <v>68476700</v>
      </c>
      <c r="F105" s="181">
        <f>IF(D105&lt;&gt;0,E105/D105*100,"")</f>
        <v>100</v>
      </c>
      <c r="G105" s="127"/>
      <c r="H105" s="127"/>
      <c r="I105" s="127"/>
      <c r="J105" s="117"/>
      <c r="K105" s="127">
        <f aca="true" t="shared" si="21" ref="K105:M106">C105+G105</f>
        <v>68476700</v>
      </c>
      <c r="L105" s="127">
        <f t="shared" si="21"/>
        <v>68476700</v>
      </c>
      <c r="M105" s="127">
        <f t="shared" si="21"/>
        <v>68476700</v>
      </c>
      <c r="N105" s="18">
        <f>IF(L105&lt;&gt;0,M105/L105*100,"")</f>
        <v>100</v>
      </c>
      <c r="P105" s="12"/>
      <c r="Q105" s="19"/>
      <c r="T105" s="19"/>
    </row>
    <row r="106" spans="1:20" s="10" customFormat="1" ht="41.25" customHeight="1" hidden="1">
      <c r="A106" s="67" t="s">
        <v>241</v>
      </c>
      <c r="B106" s="74" t="s">
        <v>235</v>
      </c>
      <c r="C106" s="127"/>
      <c r="D106" s="127"/>
      <c r="E106" s="127"/>
      <c r="F106" s="181">
        <f t="shared" si="1"/>
      </c>
      <c r="G106" s="127"/>
      <c r="H106" s="127"/>
      <c r="I106" s="127"/>
      <c r="J106" s="117">
        <f t="shared" si="17"/>
      </c>
      <c r="K106" s="127">
        <f t="shared" si="21"/>
        <v>0</v>
      </c>
      <c r="L106" s="127">
        <f t="shared" si="21"/>
        <v>0</v>
      </c>
      <c r="M106" s="127">
        <f t="shared" si="21"/>
        <v>0</v>
      </c>
      <c r="N106" s="18">
        <f t="shared" si="18"/>
      </c>
      <c r="P106" s="12">
        <f>IF(SUMSQ(C106:M106)&lt;&gt;0,1,0)</f>
        <v>0</v>
      </c>
      <c r="Q106" s="19"/>
      <c r="T106" s="19"/>
    </row>
    <row r="107" spans="1:20" s="10" customFormat="1" ht="41.25" customHeight="1" hidden="1">
      <c r="A107" s="71"/>
      <c r="B107" s="9"/>
      <c r="C107" s="127"/>
      <c r="D107" s="127"/>
      <c r="E107" s="127"/>
      <c r="F107" s="181"/>
      <c r="G107" s="127"/>
      <c r="H107" s="127"/>
      <c r="I107" s="127"/>
      <c r="J107" s="117"/>
      <c r="K107" s="127">
        <f aca="true" t="shared" si="22" ref="K107:L110">C107+G107</f>
        <v>0</v>
      </c>
      <c r="L107" s="127">
        <f t="shared" si="22"/>
        <v>0</v>
      </c>
      <c r="M107" s="127"/>
      <c r="N107" s="18"/>
      <c r="P107" s="12"/>
      <c r="Q107" s="19"/>
      <c r="T107" s="19"/>
    </row>
    <row r="108" spans="1:20" s="10" customFormat="1" ht="28.5" customHeight="1">
      <c r="A108" s="67" t="s">
        <v>380</v>
      </c>
      <c r="B108" s="9" t="s">
        <v>379</v>
      </c>
      <c r="C108" s="127">
        <v>33292300</v>
      </c>
      <c r="D108" s="127">
        <v>36301800</v>
      </c>
      <c r="E108" s="127">
        <v>36301800</v>
      </c>
      <c r="F108" s="181">
        <f t="shared" si="1"/>
        <v>100</v>
      </c>
      <c r="G108" s="127"/>
      <c r="H108" s="127"/>
      <c r="I108" s="127"/>
      <c r="J108" s="117">
        <f t="shared" si="17"/>
      </c>
      <c r="K108" s="127">
        <f t="shared" si="22"/>
        <v>33292300</v>
      </c>
      <c r="L108" s="127">
        <f t="shared" si="22"/>
        <v>36301800</v>
      </c>
      <c r="M108" s="117">
        <f>E108+I108</f>
        <v>36301800</v>
      </c>
      <c r="N108" s="18">
        <f t="shared" si="18"/>
        <v>100</v>
      </c>
      <c r="P108" s="12">
        <f>IF(SUMSQ(C108:M108)&lt;&gt;0,1,0)</f>
        <v>1</v>
      </c>
      <c r="Q108" s="19"/>
      <c r="T108" s="19"/>
    </row>
    <row r="109" spans="1:20" s="10" customFormat="1" ht="52.5" customHeight="1" hidden="1">
      <c r="A109" s="67" t="s">
        <v>349</v>
      </c>
      <c r="B109" s="9" t="s">
        <v>379</v>
      </c>
      <c r="C109" s="127"/>
      <c r="D109" s="127"/>
      <c r="E109" s="127"/>
      <c r="F109" s="181"/>
      <c r="G109" s="127"/>
      <c r="H109" s="127"/>
      <c r="I109" s="127"/>
      <c r="J109" s="117"/>
      <c r="K109" s="127">
        <f t="shared" si="22"/>
        <v>0</v>
      </c>
      <c r="L109" s="127">
        <f t="shared" si="22"/>
        <v>0</v>
      </c>
      <c r="M109" s="127">
        <f>E109+I109</f>
        <v>0</v>
      </c>
      <c r="N109" s="18">
        <f t="shared" si="18"/>
      </c>
      <c r="P109" s="12"/>
      <c r="Q109" s="19"/>
      <c r="T109" s="19"/>
    </row>
    <row r="110" spans="1:20" s="10" customFormat="1" ht="49.5" customHeight="1">
      <c r="A110" s="67" t="s">
        <v>349</v>
      </c>
      <c r="B110" s="9" t="s">
        <v>348</v>
      </c>
      <c r="C110" s="127">
        <v>0</v>
      </c>
      <c r="D110" s="127">
        <v>2440000</v>
      </c>
      <c r="E110" s="127">
        <v>2440000</v>
      </c>
      <c r="F110" s="181">
        <f t="shared" si="1"/>
        <v>100</v>
      </c>
      <c r="G110" s="127"/>
      <c r="H110" s="127"/>
      <c r="I110" s="127"/>
      <c r="J110" s="117">
        <f t="shared" si="17"/>
      </c>
      <c r="K110" s="127">
        <f t="shared" si="22"/>
        <v>0</v>
      </c>
      <c r="L110" s="127">
        <f t="shared" si="22"/>
        <v>2440000</v>
      </c>
      <c r="M110" s="127">
        <f>E110+I110</f>
        <v>2440000</v>
      </c>
      <c r="N110" s="18">
        <f t="shared" si="18"/>
        <v>100</v>
      </c>
      <c r="P110" s="12"/>
      <c r="Q110" s="19"/>
      <c r="T110" s="19"/>
    </row>
    <row r="111" spans="1:20" s="10" customFormat="1" ht="32.25" customHeight="1" hidden="1">
      <c r="A111" s="67" t="s">
        <v>363</v>
      </c>
      <c r="B111" s="9" t="s">
        <v>362</v>
      </c>
      <c r="C111" s="127"/>
      <c r="D111" s="127"/>
      <c r="E111" s="127"/>
      <c r="F111" s="181"/>
      <c r="G111" s="127"/>
      <c r="H111" s="127"/>
      <c r="I111" s="127"/>
      <c r="J111" s="117">
        <f t="shared" si="17"/>
      </c>
      <c r="K111" s="127"/>
      <c r="L111" s="127"/>
      <c r="M111" s="127"/>
      <c r="N111" s="18"/>
      <c r="P111" s="12"/>
      <c r="Q111" s="19"/>
      <c r="T111" s="19"/>
    </row>
    <row r="112" spans="1:20" s="10" customFormat="1" ht="18.75" customHeight="1" hidden="1">
      <c r="A112" s="67" t="s">
        <v>160</v>
      </c>
      <c r="B112" s="9" t="s">
        <v>162</v>
      </c>
      <c r="C112" s="127">
        <v>0</v>
      </c>
      <c r="D112" s="127">
        <v>0</v>
      </c>
      <c r="E112" s="127">
        <v>0</v>
      </c>
      <c r="F112" s="181">
        <f>IF(D112&lt;&gt;0,E112/D112*100,"")</f>
      </c>
      <c r="G112" s="127"/>
      <c r="H112" s="127"/>
      <c r="I112" s="127"/>
      <c r="J112" s="117">
        <f t="shared" si="17"/>
      </c>
      <c r="K112" s="127">
        <f aca="true" t="shared" si="23" ref="K112:M113">C112+G112</f>
        <v>0</v>
      </c>
      <c r="L112" s="127">
        <f t="shared" si="23"/>
        <v>0</v>
      </c>
      <c r="M112" s="127">
        <f t="shared" si="23"/>
        <v>0</v>
      </c>
      <c r="N112" s="18">
        <f t="shared" si="18"/>
      </c>
      <c r="P112" s="12">
        <f>IF(SUMSQ(C112:M112)&lt;&gt;0,1,0)</f>
        <v>0</v>
      </c>
      <c r="Q112" s="19"/>
      <c r="T112" s="19"/>
    </row>
    <row r="113" spans="1:20" s="10" customFormat="1" ht="45.75" customHeight="1" hidden="1">
      <c r="A113" s="67" t="s">
        <v>34</v>
      </c>
      <c r="B113" s="9" t="s">
        <v>420</v>
      </c>
      <c r="C113" s="127">
        <v>0</v>
      </c>
      <c r="D113" s="127">
        <v>0</v>
      </c>
      <c r="E113" s="127">
        <v>0</v>
      </c>
      <c r="F113" s="181">
        <f aca="true" t="shared" si="24" ref="F113:F122">IF(D113&lt;&gt;0,E113/D113*100,"")</f>
      </c>
      <c r="G113" s="127"/>
      <c r="H113" s="127"/>
      <c r="I113" s="127"/>
      <c r="J113" s="117"/>
      <c r="K113" s="127">
        <f t="shared" si="23"/>
        <v>0</v>
      </c>
      <c r="L113" s="127">
        <f t="shared" si="23"/>
        <v>0</v>
      </c>
      <c r="M113" s="127">
        <f t="shared" si="23"/>
        <v>0</v>
      </c>
      <c r="N113" s="18">
        <f>IF(L113&lt;&gt;0,M113/L113*100,"")</f>
      </c>
      <c r="P113" s="12"/>
      <c r="Q113" s="19"/>
      <c r="T113" s="19"/>
    </row>
    <row r="114" spans="1:20" s="10" customFormat="1" ht="129.75" customHeight="1" hidden="1">
      <c r="A114" s="67" t="s">
        <v>37</v>
      </c>
      <c r="B114" s="9" t="s">
        <v>223</v>
      </c>
      <c r="C114" s="127">
        <v>0</v>
      </c>
      <c r="D114" s="127">
        <v>0</v>
      </c>
      <c r="E114" s="127">
        <v>0</v>
      </c>
      <c r="F114" s="181">
        <f t="shared" si="24"/>
      </c>
      <c r="G114" s="127"/>
      <c r="H114" s="127"/>
      <c r="I114" s="127"/>
      <c r="J114" s="117">
        <f t="shared" si="17"/>
      </c>
      <c r="K114" s="127">
        <f aca="true" t="shared" si="25" ref="K114:M115">C114+G114</f>
        <v>0</v>
      </c>
      <c r="L114" s="127">
        <f>D114+H114</f>
        <v>0</v>
      </c>
      <c r="M114" s="127">
        <f t="shared" si="25"/>
        <v>0</v>
      </c>
      <c r="N114" s="18">
        <f>IF(L114&lt;&gt;0,M114/L114*100,"")</f>
      </c>
      <c r="P114" s="12">
        <f aca="true" t="shared" si="26" ref="P114:P121">IF(SUMSQ(C114:M114)&lt;&gt;0,1,0)</f>
        <v>0</v>
      </c>
      <c r="Q114" s="19"/>
      <c r="T114" s="19"/>
    </row>
    <row r="115" spans="1:20" s="10" customFormat="1" ht="74.25" customHeight="1" hidden="1">
      <c r="A115" s="71" t="s">
        <v>225</v>
      </c>
      <c r="B115" s="9" t="s">
        <v>224</v>
      </c>
      <c r="C115" s="127"/>
      <c r="D115" s="127"/>
      <c r="E115" s="127"/>
      <c r="F115" s="181">
        <f t="shared" si="24"/>
      </c>
      <c r="G115" s="127"/>
      <c r="H115" s="127"/>
      <c r="I115" s="127"/>
      <c r="J115" s="117">
        <f>IF(H115&lt;&gt;0,I115/H115*100,"")</f>
      </c>
      <c r="K115" s="127">
        <f t="shared" si="25"/>
        <v>0</v>
      </c>
      <c r="L115" s="127">
        <f t="shared" si="25"/>
        <v>0</v>
      </c>
      <c r="M115" s="127">
        <f t="shared" si="25"/>
        <v>0</v>
      </c>
      <c r="N115" s="18">
        <f>IF(L115&lt;&gt;0,M115/L115*100,"")</f>
      </c>
      <c r="P115" s="12">
        <f t="shared" si="26"/>
        <v>0</v>
      </c>
      <c r="Q115" s="19"/>
      <c r="T115" s="19"/>
    </row>
    <row r="116" spans="1:20" s="10" customFormat="1" ht="195" customHeight="1" hidden="1">
      <c r="A116" s="67" t="s">
        <v>33</v>
      </c>
      <c r="B116" s="9" t="s">
        <v>248</v>
      </c>
      <c r="C116" s="127">
        <v>0</v>
      </c>
      <c r="D116" s="127">
        <v>0</v>
      </c>
      <c r="E116" s="127">
        <v>0</v>
      </c>
      <c r="F116" s="181">
        <f t="shared" si="24"/>
      </c>
      <c r="G116" s="127"/>
      <c r="H116" s="127"/>
      <c r="I116" s="127"/>
      <c r="J116" s="117">
        <f t="shared" si="17"/>
      </c>
      <c r="K116" s="127">
        <f aca="true" t="shared" si="27" ref="K116:M118">C116+G116</f>
        <v>0</v>
      </c>
      <c r="L116" s="127">
        <f>D116+H116</f>
        <v>0</v>
      </c>
      <c r="M116" s="127">
        <f t="shared" si="27"/>
        <v>0</v>
      </c>
      <c r="N116" s="18">
        <f t="shared" si="18"/>
      </c>
      <c r="P116" s="12">
        <f t="shared" si="26"/>
        <v>0</v>
      </c>
      <c r="Q116" s="19"/>
      <c r="T116" s="19"/>
    </row>
    <row r="117" spans="1:20" s="10" customFormat="1" ht="51.75" customHeight="1" hidden="1">
      <c r="A117" s="72" t="s">
        <v>364</v>
      </c>
      <c r="B117" s="9" t="s">
        <v>209</v>
      </c>
      <c r="C117" s="127">
        <v>0</v>
      </c>
      <c r="D117" s="127">
        <v>0</v>
      </c>
      <c r="E117" s="127">
        <v>0</v>
      </c>
      <c r="F117" s="181">
        <f t="shared" si="24"/>
      </c>
      <c r="G117" s="127"/>
      <c r="H117" s="127"/>
      <c r="I117" s="127"/>
      <c r="J117" s="117">
        <f t="shared" si="17"/>
      </c>
      <c r="K117" s="127">
        <f t="shared" si="27"/>
        <v>0</v>
      </c>
      <c r="L117" s="127">
        <f>D117+H117</f>
        <v>0</v>
      </c>
      <c r="M117" s="127">
        <f t="shared" si="27"/>
        <v>0</v>
      </c>
      <c r="N117" s="18">
        <f>IF(L117&lt;&gt;0,M117/L117*100,"")</f>
      </c>
      <c r="P117" s="12">
        <f t="shared" si="26"/>
        <v>0</v>
      </c>
      <c r="Q117" s="19"/>
      <c r="T117" s="19"/>
    </row>
    <row r="118" spans="1:20" s="13" customFormat="1" ht="30.75" customHeight="1">
      <c r="A118" s="65" t="s">
        <v>495</v>
      </c>
      <c r="B118" s="9" t="s">
        <v>494</v>
      </c>
      <c r="C118" s="127">
        <f>C119</f>
        <v>16742015</v>
      </c>
      <c r="D118" s="127">
        <f>D119</f>
        <v>16176361.16</v>
      </c>
      <c r="E118" s="127">
        <f>E119</f>
        <v>16144317.52</v>
      </c>
      <c r="F118" s="181">
        <f t="shared" si="24"/>
        <v>99.8019107036307</v>
      </c>
      <c r="G118" s="127"/>
      <c r="H118" s="127"/>
      <c r="I118" s="127"/>
      <c r="J118" s="117">
        <f t="shared" si="17"/>
      </c>
      <c r="K118" s="127">
        <f>C118+G118</f>
        <v>16742015</v>
      </c>
      <c r="L118" s="127">
        <f t="shared" si="27"/>
        <v>16176361.16</v>
      </c>
      <c r="M118" s="127">
        <f t="shared" si="27"/>
        <v>16144317.52</v>
      </c>
      <c r="N118" s="18">
        <f>IF(L118&lt;&gt;0,M118/L118*100,"")</f>
        <v>99.8019107036307</v>
      </c>
      <c r="P118" s="14">
        <f t="shared" si="26"/>
        <v>1</v>
      </c>
      <c r="Q118" s="26"/>
      <c r="T118" s="26"/>
    </row>
    <row r="119" spans="1:20" s="10" customFormat="1" ht="63" customHeight="1">
      <c r="A119" s="67" t="s">
        <v>497</v>
      </c>
      <c r="B119" s="9" t="s">
        <v>496</v>
      </c>
      <c r="C119" s="127">
        <v>16742015</v>
      </c>
      <c r="D119" s="127">
        <v>16176361.16</v>
      </c>
      <c r="E119" s="127">
        <v>16144317.52</v>
      </c>
      <c r="F119" s="181">
        <f t="shared" si="24"/>
        <v>99.8019107036307</v>
      </c>
      <c r="G119" s="127"/>
      <c r="H119" s="127"/>
      <c r="I119" s="127"/>
      <c r="J119" s="117">
        <f t="shared" si="17"/>
      </c>
      <c r="K119" s="127">
        <f aca="true" t="shared" si="28" ref="K119:M121">C119+G119</f>
        <v>16742015</v>
      </c>
      <c r="L119" s="127">
        <f t="shared" si="28"/>
        <v>16176361.16</v>
      </c>
      <c r="M119" s="127">
        <f t="shared" si="28"/>
        <v>16144317.52</v>
      </c>
      <c r="N119" s="18">
        <f>IF(L119&lt;&gt;0,M119/L119*100,"")</f>
        <v>99.8019107036307</v>
      </c>
      <c r="P119" s="12">
        <f t="shared" si="26"/>
        <v>1</v>
      </c>
      <c r="Q119" s="19"/>
      <c r="T119" s="19"/>
    </row>
    <row r="120" spans="1:20" s="10" customFormat="1" ht="23.25" customHeight="1" hidden="1">
      <c r="A120" s="71"/>
      <c r="B120" s="9" t="s">
        <v>210</v>
      </c>
      <c r="C120" s="127"/>
      <c r="D120" s="127"/>
      <c r="E120" s="127"/>
      <c r="F120" s="181">
        <f t="shared" si="24"/>
      </c>
      <c r="G120" s="127"/>
      <c r="H120" s="127"/>
      <c r="I120" s="127"/>
      <c r="J120" s="117">
        <f t="shared" si="17"/>
      </c>
      <c r="K120" s="127">
        <f t="shared" si="28"/>
        <v>0</v>
      </c>
      <c r="L120" s="127">
        <f t="shared" si="28"/>
        <v>0</v>
      </c>
      <c r="M120" s="127">
        <f t="shared" si="28"/>
        <v>0</v>
      </c>
      <c r="N120" s="18">
        <f>IF(L120&lt;&gt;0,M120/L120*100,"")</f>
      </c>
      <c r="P120" s="12">
        <f t="shared" si="26"/>
        <v>0</v>
      </c>
      <c r="Q120" s="19"/>
      <c r="T120" s="19"/>
    </row>
    <row r="121" spans="1:20" s="10" customFormat="1" ht="20.25" customHeight="1" hidden="1">
      <c r="A121" s="71"/>
      <c r="B121" s="9" t="s">
        <v>226</v>
      </c>
      <c r="C121" s="127"/>
      <c r="D121" s="127"/>
      <c r="E121" s="127"/>
      <c r="F121" s="181">
        <f t="shared" si="24"/>
      </c>
      <c r="G121" s="127"/>
      <c r="H121" s="127"/>
      <c r="I121" s="127"/>
      <c r="J121" s="117">
        <f>IF(H121&lt;&gt;0,I121/H121*100,"")</f>
      </c>
      <c r="K121" s="127">
        <f t="shared" si="28"/>
        <v>0</v>
      </c>
      <c r="L121" s="127">
        <f t="shared" si="28"/>
        <v>0</v>
      </c>
      <c r="M121" s="127">
        <f t="shared" si="28"/>
        <v>0</v>
      </c>
      <c r="N121" s="18">
        <f>IF(L121&lt;&gt;0,M121/L121*100,"")</f>
      </c>
      <c r="P121" s="12">
        <f t="shared" si="26"/>
        <v>0</v>
      </c>
      <c r="Q121" s="19"/>
      <c r="T121" s="19"/>
    </row>
    <row r="122" spans="1:20" s="13" customFormat="1" ht="33.75" customHeight="1">
      <c r="A122" s="65" t="s">
        <v>493</v>
      </c>
      <c r="B122" s="9" t="s">
        <v>492</v>
      </c>
      <c r="C122" s="127">
        <f>SUM(C123:C136)</f>
        <v>302204283</v>
      </c>
      <c r="D122" s="127">
        <f>SUM(D123:D136)</f>
        <v>274465214.45</v>
      </c>
      <c r="E122" s="127">
        <f>SUM(E123:E136)</f>
        <v>265082731.33000004</v>
      </c>
      <c r="F122" s="181">
        <f t="shared" si="24"/>
        <v>96.58154016391423</v>
      </c>
      <c r="G122" s="127">
        <f>G134+G135+G136</f>
        <v>177000</v>
      </c>
      <c r="H122" s="127">
        <f>H134+H135+H136</f>
        <v>5670325</v>
      </c>
      <c r="I122" s="127">
        <f>I134+I135+I136</f>
        <v>5475738.8</v>
      </c>
      <c r="J122" s="117">
        <f>IF(H122&lt;&gt;0,I122/H122*100,"")</f>
        <v>96.56834132082376</v>
      </c>
      <c r="K122" s="127">
        <f>C122+G122</f>
        <v>302381283</v>
      </c>
      <c r="L122" s="127">
        <f aca="true" t="shared" si="29" ref="L122:L136">D122+H122</f>
        <v>280135539.45</v>
      </c>
      <c r="M122" s="127">
        <f aca="true" t="shared" si="30" ref="M122:M133">E122+I122</f>
        <v>270558470.13000005</v>
      </c>
      <c r="N122" s="18">
        <f aca="true" t="shared" si="31" ref="N122:N136">IF(L122&lt;&gt;0,M122/L122*100,"")</f>
        <v>96.5812730013468</v>
      </c>
      <c r="P122" s="14"/>
      <c r="Q122" s="26"/>
      <c r="T122" s="26"/>
    </row>
    <row r="123" spans="1:20" s="13" customFormat="1" ht="113.25" customHeight="1">
      <c r="A123" s="67" t="s">
        <v>499</v>
      </c>
      <c r="B123" s="9" t="s">
        <v>498</v>
      </c>
      <c r="C123" s="127">
        <v>152203100</v>
      </c>
      <c r="D123" s="127">
        <v>137114000</v>
      </c>
      <c r="E123" s="127">
        <v>129997457.18</v>
      </c>
      <c r="F123" s="181">
        <f aca="true" t="shared" si="32" ref="F123:F138">IF(D123&lt;&gt;0,E123/D123*100,"")</f>
        <v>94.80976208118793</v>
      </c>
      <c r="G123" s="120"/>
      <c r="H123" s="120"/>
      <c r="I123" s="120"/>
      <c r="J123" s="119"/>
      <c r="K123" s="127">
        <f>C123+G123</f>
        <v>152203100</v>
      </c>
      <c r="L123" s="127">
        <f t="shared" si="29"/>
        <v>137114000</v>
      </c>
      <c r="M123" s="127">
        <f t="shared" si="30"/>
        <v>129997457.18</v>
      </c>
      <c r="N123" s="18">
        <f t="shared" si="31"/>
        <v>94.80976208118793</v>
      </c>
      <c r="P123" s="14"/>
      <c r="Q123" s="26"/>
      <c r="T123" s="26"/>
    </row>
    <row r="124" spans="1:20" s="13" customFormat="1" ht="76.5" customHeight="1">
      <c r="A124" s="67" t="s">
        <v>0</v>
      </c>
      <c r="B124" s="9" t="s">
        <v>500</v>
      </c>
      <c r="C124" s="127">
        <v>4367200</v>
      </c>
      <c r="D124" s="127">
        <v>4585000</v>
      </c>
      <c r="E124" s="127">
        <v>4584867.4</v>
      </c>
      <c r="F124" s="181">
        <f t="shared" si="32"/>
        <v>99.99710796074156</v>
      </c>
      <c r="G124" s="120"/>
      <c r="H124" s="120"/>
      <c r="I124" s="120"/>
      <c r="J124" s="119"/>
      <c r="K124" s="127">
        <f aca="true" t="shared" si="33" ref="K124:K136">C124+G124</f>
        <v>4367200</v>
      </c>
      <c r="L124" s="127">
        <f t="shared" si="29"/>
        <v>4585000</v>
      </c>
      <c r="M124" s="127">
        <f t="shared" si="30"/>
        <v>4584867.4</v>
      </c>
      <c r="N124" s="18">
        <f t="shared" si="31"/>
        <v>99.99710796074156</v>
      </c>
      <c r="P124" s="14"/>
      <c r="Q124" s="26"/>
      <c r="T124" s="26"/>
    </row>
    <row r="125" spans="1:20" s="13" customFormat="1" ht="173.25" customHeight="1">
      <c r="A125" s="67" t="s">
        <v>7</v>
      </c>
      <c r="B125" s="9" t="s">
        <v>1</v>
      </c>
      <c r="C125" s="127">
        <v>107532000</v>
      </c>
      <c r="D125" s="127">
        <v>92680900</v>
      </c>
      <c r="E125" s="127">
        <v>91187751.96</v>
      </c>
      <c r="F125" s="181">
        <f t="shared" si="32"/>
        <v>98.38893662016662</v>
      </c>
      <c r="G125" s="120"/>
      <c r="H125" s="120"/>
      <c r="I125" s="120"/>
      <c r="J125" s="119"/>
      <c r="K125" s="127">
        <f t="shared" si="33"/>
        <v>107532000</v>
      </c>
      <c r="L125" s="127">
        <f t="shared" si="29"/>
        <v>92680900</v>
      </c>
      <c r="M125" s="127">
        <f t="shared" si="30"/>
        <v>91187751.96</v>
      </c>
      <c r="N125" s="18">
        <f t="shared" si="31"/>
        <v>98.38893662016662</v>
      </c>
      <c r="P125" s="14"/>
      <c r="Q125" s="26"/>
      <c r="T125" s="26"/>
    </row>
    <row r="126" spans="1:20" s="13" customFormat="1" ht="205.5" customHeight="1">
      <c r="A126" s="67" t="s">
        <v>9</v>
      </c>
      <c r="B126" s="9" t="s">
        <v>8</v>
      </c>
      <c r="C126" s="127">
        <v>0</v>
      </c>
      <c r="D126" s="127">
        <v>582814.18</v>
      </c>
      <c r="E126" s="127">
        <v>582814.18</v>
      </c>
      <c r="F126" s="181">
        <f t="shared" si="32"/>
        <v>100</v>
      </c>
      <c r="G126" s="120"/>
      <c r="H126" s="120"/>
      <c r="I126" s="120"/>
      <c r="J126" s="119"/>
      <c r="K126" s="127">
        <f t="shared" si="33"/>
        <v>0</v>
      </c>
      <c r="L126" s="127">
        <f t="shared" si="29"/>
        <v>582814.18</v>
      </c>
      <c r="M126" s="127">
        <f t="shared" si="30"/>
        <v>582814.18</v>
      </c>
      <c r="N126" s="18">
        <f t="shared" si="31"/>
        <v>100</v>
      </c>
      <c r="P126" s="14"/>
      <c r="Q126" s="26"/>
      <c r="T126" s="26"/>
    </row>
    <row r="127" spans="1:20" s="13" customFormat="1" ht="147.75" customHeight="1">
      <c r="A127" s="65" t="s">
        <v>15</v>
      </c>
      <c r="B127" s="9" t="s">
        <v>10</v>
      </c>
      <c r="C127" s="127">
        <v>2882100</v>
      </c>
      <c r="D127" s="127">
        <v>3188100</v>
      </c>
      <c r="E127" s="127">
        <v>3179881.14</v>
      </c>
      <c r="F127" s="181">
        <f t="shared" si="32"/>
        <v>99.74220193845865</v>
      </c>
      <c r="G127" s="120"/>
      <c r="H127" s="120"/>
      <c r="I127" s="120"/>
      <c r="J127" s="119"/>
      <c r="K127" s="127">
        <f t="shared" si="33"/>
        <v>2882100</v>
      </c>
      <c r="L127" s="127">
        <f t="shared" si="29"/>
        <v>3188100</v>
      </c>
      <c r="M127" s="127">
        <f t="shared" si="30"/>
        <v>3179881.14</v>
      </c>
      <c r="N127" s="18">
        <f t="shared" si="31"/>
        <v>99.74220193845865</v>
      </c>
      <c r="P127" s="14"/>
      <c r="Q127" s="26"/>
      <c r="T127" s="26"/>
    </row>
    <row r="128" spans="1:20" s="13" customFormat="1" ht="51.75" customHeight="1">
      <c r="A128" s="67" t="s">
        <v>17</v>
      </c>
      <c r="B128" s="9" t="s">
        <v>16</v>
      </c>
      <c r="C128" s="127">
        <v>8421200</v>
      </c>
      <c r="D128" s="127">
        <v>5703844.99</v>
      </c>
      <c r="E128" s="127">
        <v>5488257.81</v>
      </c>
      <c r="F128" s="181">
        <f t="shared" si="32"/>
        <v>96.22031839262868</v>
      </c>
      <c r="G128" s="120"/>
      <c r="H128" s="120"/>
      <c r="I128" s="120"/>
      <c r="J128" s="119"/>
      <c r="K128" s="127">
        <f t="shared" si="33"/>
        <v>8421200</v>
      </c>
      <c r="L128" s="127">
        <f t="shared" si="29"/>
        <v>5703844.99</v>
      </c>
      <c r="M128" s="127">
        <f t="shared" si="30"/>
        <v>5488257.81</v>
      </c>
      <c r="N128" s="18">
        <f t="shared" si="31"/>
        <v>96.22031839262868</v>
      </c>
      <c r="P128" s="14"/>
      <c r="Q128" s="26"/>
      <c r="T128" s="26"/>
    </row>
    <row r="129" spans="1:20" s="13" customFormat="1" ht="51.75" customHeight="1">
      <c r="A129" s="67" t="s">
        <v>19</v>
      </c>
      <c r="B129" s="9" t="s">
        <v>18</v>
      </c>
      <c r="C129" s="127">
        <v>0</v>
      </c>
      <c r="D129" s="127">
        <v>331450</v>
      </c>
      <c r="E129" s="127">
        <v>244294.58</v>
      </c>
      <c r="F129" s="181">
        <f t="shared" si="32"/>
        <v>73.70480615477447</v>
      </c>
      <c r="G129" s="120"/>
      <c r="H129" s="120"/>
      <c r="I129" s="120"/>
      <c r="J129" s="119"/>
      <c r="K129" s="127">
        <f t="shared" si="33"/>
        <v>0</v>
      </c>
      <c r="L129" s="127">
        <f t="shared" si="29"/>
        <v>331450</v>
      </c>
      <c r="M129" s="127">
        <f t="shared" si="30"/>
        <v>244294.58</v>
      </c>
      <c r="N129" s="18">
        <f t="shared" si="31"/>
        <v>73.70480615477447</v>
      </c>
      <c r="P129" s="14"/>
      <c r="Q129" s="26"/>
      <c r="T129" s="26"/>
    </row>
    <row r="130" spans="1:20" s="13" customFormat="1" ht="63" customHeight="1">
      <c r="A130" s="67" t="s">
        <v>21</v>
      </c>
      <c r="B130" s="9" t="s">
        <v>20</v>
      </c>
      <c r="C130" s="127">
        <v>0</v>
      </c>
      <c r="D130" s="127">
        <v>1253300</v>
      </c>
      <c r="E130" s="127">
        <v>1184700</v>
      </c>
      <c r="F130" s="181">
        <f t="shared" si="32"/>
        <v>94.52645017154711</v>
      </c>
      <c r="G130" s="120"/>
      <c r="H130" s="120"/>
      <c r="I130" s="120"/>
      <c r="J130" s="119"/>
      <c r="K130" s="127">
        <f t="shared" si="33"/>
        <v>0</v>
      </c>
      <c r="L130" s="127">
        <f t="shared" si="29"/>
        <v>1253300</v>
      </c>
      <c r="M130" s="127">
        <f t="shared" si="30"/>
        <v>1184700</v>
      </c>
      <c r="N130" s="18">
        <f t="shared" si="31"/>
        <v>94.52645017154711</v>
      </c>
      <c r="P130" s="14"/>
      <c r="Q130" s="26"/>
      <c r="T130" s="26"/>
    </row>
    <row r="131" spans="1:20" s="13" customFormat="1" ht="63" customHeight="1">
      <c r="A131" s="67" t="s">
        <v>23</v>
      </c>
      <c r="B131" s="9" t="s">
        <v>22</v>
      </c>
      <c r="C131" s="127">
        <v>19003000</v>
      </c>
      <c r="D131" s="127">
        <v>20142573.48</v>
      </c>
      <c r="E131" s="127">
        <v>20140662.53</v>
      </c>
      <c r="F131" s="181">
        <f t="shared" si="32"/>
        <v>99.99051288058153</v>
      </c>
      <c r="G131" s="120"/>
      <c r="H131" s="120"/>
      <c r="I131" s="120"/>
      <c r="J131" s="119"/>
      <c r="K131" s="127">
        <f t="shared" si="33"/>
        <v>19003000</v>
      </c>
      <c r="L131" s="127">
        <f t="shared" si="29"/>
        <v>20142573.48</v>
      </c>
      <c r="M131" s="127">
        <f t="shared" si="30"/>
        <v>20140662.53</v>
      </c>
      <c r="N131" s="18">
        <f t="shared" si="31"/>
        <v>99.99051288058153</v>
      </c>
      <c r="P131" s="14"/>
      <c r="Q131" s="26"/>
      <c r="T131" s="26"/>
    </row>
    <row r="132" spans="1:20" s="13" customFormat="1" ht="63" customHeight="1">
      <c r="A132" s="67" t="s">
        <v>25</v>
      </c>
      <c r="B132" s="9" t="s">
        <v>24</v>
      </c>
      <c r="C132" s="127">
        <v>0</v>
      </c>
      <c r="D132" s="127">
        <v>186359</v>
      </c>
      <c r="E132" s="127">
        <v>186359</v>
      </c>
      <c r="F132" s="181">
        <f t="shared" si="32"/>
        <v>100</v>
      </c>
      <c r="G132" s="120"/>
      <c r="H132" s="120"/>
      <c r="I132" s="120"/>
      <c r="J132" s="119"/>
      <c r="K132" s="127">
        <f t="shared" si="33"/>
        <v>0</v>
      </c>
      <c r="L132" s="127">
        <f t="shared" si="29"/>
        <v>186359</v>
      </c>
      <c r="M132" s="127">
        <f t="shared" si="30"/>
        <v>186359</v>
      </c>
      <c r="N132" s="18">
        <f t="shared" si="31"/>
        <v>100</v>
      </c>
      <c r="P132" s="14"/>
      <c r="Q132" s="26"/>
      <c r="T132" s="26"/>
    </row>
    <row r="133" spans="1:20" s="13" customFormat="1" ht="63" customHeight="1">
      <c r="A133" s="67" t="s">
        <v>27</v>
      </c>
      <c r="B133" s="9" t="s">
        <v>26</v>
      </c>
      <c r="C133" s="127">
        <v>1603300</v>
      </c>
      <c r="D133" s="127">
        <v>1573300</v>
      </c>
      <c r="E133" s="127">
        <v>1496633.19</v>
      </c>
      <c r="F133" s="181">
        <f t="shared" si="32"/>
        <v>95.1270062925062</v>
      </c>
      <c r="G133" s="120"/>
      <c r="H133" s="120"/>
      <c r="I133" s="120"/>
      <c r="J133" s="119"/>
      <c r="K133" s="127">
        <f t="shared" si="33"/>
        <v>1603300</v>
      </c>
      <c r="L133" s="127">
        <f t="shared" si="29"/>
        <v>1573300</v>
      </c>
      <c r="M133" s="127">
        <f t="shared" si="30"/>
        <v>1496633.19</v>
      </c>
      <c r="N133" s="18">
        <f t="shared" si="31"/>
        <v>95.1270062925062</v>
      </c>
      <c r="P133" s="14"/>
      <c r="Q133" s="26"/>
      <c r="T133" s="26"/>
    </row>
    <row r="134" spans="1:20" s="10" customFormat="1" ht="90.75" customHeight="1">
      <c r="A134" s="67" t="s">
        <v>488</v>
      </c>
      <c r="B134" s="9" t="s">
        <v>486</v>
      </c>
      <c r="C134" s="127"/>
      <c r="D134" s="127"/>
      <c r="E134" s="127"/>
      <c r="F134" s="181">
        <f t="shared" si="32"/>
      </c>
      <c r="G134" s="127"/>
      <c r="H134" s="127">
        <v>252600</v>
      </c>
      <c r="I134" s="127">
        <v>198996.8</v>
      </c>
      <c r="J134" s="117">
        <f>IF(H134&lt;&gt;0,I134/H134*100,"")</f>
        <v>78.77941409342834</v>
      </c>
      <c r="K134" s="127">
        <f t="shared" si="33"/>
        <v>0</v>
      </c>
      <c r="L134" s="127">
        <f t="shared" si="29"/>
        <v>252600</v>
      </c>
      <c r="M134" s="127">
        <f>E134+I134</f>
        <v>198996.8</v>
      </c>
      <c r="N134" s="18">
        <f t="shared" si="31"/>
        <v>78.77941409342834</v>
      </c>
      <c r="P134" s="12">
        <f>IF(SUMSQ(C134:M134)&lt;&gt;0,1,0)</f>
        <v>1</v>
      </c>
      <c r="Q134" s="19"/>
      <c r="T134" s="19"/>
    </row>
    <row r="135" spans="1:20" s="10" customFormat="1" ht="186.75" customHeight="1">
      <c r="A135" s="67" t="s">
        <v>489</v>
      </c>
      <c r="B135" s="9" t="s">
        <v>487</v>
      </c>
      <c r="C135" s="127"/>
      <c r="D135" s="127"/>
      <c r="E135" s="127"/>
      <c r="F135" s="181">
        <f t="shared" si="32"/>
      </c>
      <c r="G135" s="127"/>
      <c r="H135" s="127">
        <v>778700</v>
      </c>
      <c r="I135" s="127">
        <v>778700</v>
      </c>
      <c r="J135" s="117">
        <f>IF(H135&lt;&gt;0,I135/H135*100,"")</f>
        <v>100</v>
      </c>
      <c r="K135" s="127">
        <f t="shared" si="33"/>
        <v>0</v>
      </c>
      <c r="L135" s="127">
        <f t="shared" si="29"/>
        <v>778700</v>
      </c>
      <c r="M135" s="127">
        <f>E135+I135</f>
        <v>778700</v>
      </c>
      <c r="N135" s="18">
        <f t="shared" si="31"/>
        <v>100</v>
      </c>
      <c r="P135" s="12">
        <f>IF(SUMSQ(C135:M135)&lt;&gt;0,1,0)</f>
        <v>1</v>
      </c>
      <c r="Q135" s="19"/>
      <c r="T135" s="19"/>
    </row>
    <row r="136" spans="1:16" ht="18.75" customHeight="1">
      <c r="A136" s="146" t="s">
        <v>490</v>
      </c>
      <c r="B136" s="9" t="s">
        <v>491</v>
      </c>
      <c r="C136" s="147">
        <v>6192383</v>
      </c>
      <c r="D136" s="147">
        <v>7123572.8</v>
      </c>
      <c r="E136" s="147">
        <v>6809052.36</v>
      </c>
      <c r="F136" s="181">
        <f t="shared" si="32"/>
        <v>95.58479363052203</v>
      </c>
      <c r="G136" s="147">
        <v>177000</v>
      </c>
      <c r="H136" s="127">
        <v>4639025</v>
      </c>
      <c r="I136" s="127">
        <v>4498042</v>
      </c>
      <c r="J136" s="117">
        <f>IF(H136&lt;&gt;0,I136/H136*100,"")</f>
        <v>96.96093467916211</v>
      </c>
      <c r="K136" s="127">
        <f t="shared" si="33"/>
        <v>6369383</v>
      </c>
      <c r="L136" s="127">
        <f t="shared" si="29"/>
        <v>11762597.8</v>
      </c>
      <c r="M136" s="127">
        <f>E136+I136</f>
        <v>11307094.36</v>
      </c>
      <c r="N136" s="18">
        <f t="shared" si="31"/>
        <v>96.12752686315602</v>
      </c>
      <c r="P136" s="12">
        <f>IF(SUMSQ(C136:M136)&lt;&gt;0,1,0)</f>
        <v>1</v>
      </c>
    </row>
    <row r="137" spans="1:20" s="10" customFormat="1" ht="27" customHeight="1" hidden="1">
      <c r="A137" s="65" t="s">
        <v>131</v>
      </c>
      <c r="B137" s="66" t="s">
        <v>130</v>
      </c>
      <c r="C137" s="119"/>
      <c r="D137" s="119"/>
      <c r="E137" s="119"/>
      <c r="F137" s="181">
        <f t="shared" si="32"/>
      </c>
      <c r="G137" s="119"/>
      <c r="H137" s="119"/>
      <c r="I137" s="119"/>
      <c r="J137" s="119">
        <f t="shared" si="2"/>
      </c>
      <c r="K137" s="119">
        <f t="shared" si="4"/>
        <v>0</v>
      </c>
      <c r="L137" s="119">
        <f>D137+H137</f>
        <v>0</v>
      </c>
      <c r="M137" s="119">
        <f t="shared" si="6"/>
        <v>0</v>
      </c>
      <c r="N137" s="17">
        <f t="shared" si="3"/>
      </c>
      <c r="P137" s="12">
        <f>IF(SUMSQ(C137:M137)&lt;&gt;0,1,0)</f>
        <v>0</v>
      </c>
      <c r="Q137" s="19"/>
      <c r="T137" s="19"/>
    </row>
    <row r="138" spans="1:20" s="10" customFormat="1" ht="15.75" customHeight="1" hidden="1">
      <c r="A138" s="65"/>
      <c r="B138" s="66"/>
      <c r="C138" s="119"/>
      <c r="D138" s="119"/>
      <c r="E138" s="119"/>
      <c r="F138" s="181">
        <f t="shared" si="32"/>
      </c>
      <c r="G138" s="119"/>
      <c r="H138" s="119"/>
      <c r="I138" s="119"/>
      <c r="J138" s="119"/>
      <c r="K138" s="119"/>
      <c r="L138" s="119"/>
      <c r="M138" s="119"/>
      <c r="N138" s="17"/>
      <c r="P138" s="12"/>
      <c r="Q138" s="19"/>
      <c r="T138" s="19"/>
    </row>
    <row r="139" spans="1:20" s="173" customFormat="1" ht="22.5" customHeight="1">
      <c r="A139" s="171" t="s">
        <v>447</v>
      </c>
      <c r="B139" s="172" t="s">
        <v>449</v>
      </c>
      <c r="C139" s="170">
        <f>C78+C79</f>
        <v>507347171</v>
      </c>
      <c r="D139" s="170">
        <f>D78+D79</f>
        <v>490725886.61</v>
      </c>
      <c r="E139" s="170">
        <f>E78+E79</f>
        <v>482095135.14</v>
      </c>
      <c r="F139" s="187">
        <f t="shared" si="1"/>
        <v>98.24122759660746</v>
      </c>
      <c r="G139" s="170">
        <f>G78+G79</f>
        <v>1602229</v>
      </c>
      <c r="H139" s="170">
        <f>H78+H79</f>
        <v>7095554</v>
      </c>
      <c r="I139" s="170">
        <f>I78+I79</f>
        <v>14599912.66</v>
      </c>
      <c r="J139" s="170">
        <f t="shared" si="2"/>
        <v>205.76141989758656</v>
      </c>
      <c r="K139" s="170">
        <f>C139+G139</f>
        <v>508949400</v>
      </c>
      <c r="L139" s="170">
        <f>D139+H139</f>
        <v>497821440.61</v>
      </c>
      <c r="M139" s="170">
        <f>E139+I139</f>
        <v>496695047.8</v>
      </c>
      <c r="N139" s="170">
        <f t="shared" si="3"/>
        <v>99.77373557703345</v>
      </c>
      <c r="P139" s="174">
        <f>IF(SUMSQ(C139:M139)&lt;&gt;0,1,0)</f>
        <v>1</v>
      </c>
      <c r="Q139" s="175"/>
      <c r="T139" s="175"/>
    </row>
    <row r="140" spans="1:20" s="79" customFormat="1" ht="15">
      <c r="A140" s="176" t="s">
        <v>69</v>
      </c>
      <c r="B140" s="9"/>
      <c r="C140" s="117"/>
      <c r="D140" s="117"/>
      <c r="E140" s="117"/>
      <c r="F140" s="181"/>
      <c r="G140" s="117"/>
      <c r="H140" s="117"/>
      <c r="I140" s="117"/>
      <c r="J140" s="117"/>
      <c r="K140" s="117"/>
      <c r="L140" s="117"/>
      <c r="M140" s="117"/>
      <c r="N140" s="18"/>
      <c r="O140" s="97"/>
      <c r="P140" s="48">
        <v>1</v>
      </c>
      <c r="Q140" s="80"/>
      <c r="T140" s="80"/>
    </row>
    <row r="141" spans="1:20" s="79" customFormat="1" ht="15">
      <c r="A141" s="84" t="s">
        <v>448</v>
      </c>
      <c r="B141" s="9"/>
      <c r="C141" s="117"/>
      <c r="D141" s="117"/>
      <c r="E141" s="117"/>
      <c r="F141" s="181"/>
      <c r="G141" s="117"/>
      <c r="H141" s="117"/>
      <c r="I141" s="117"/>
      <c r="J141" s="117"/>
      <c r="K141" s="117"/>
      <c r="L141" s="117"/>
      <c r="M141" s="117"/>
      <c r="N141" s="18"/>
      <c r="O141" s="97"/>
      <c r="P141" s="48">
        <v>1</v>
      </c>
      <c r="Q141" s="80"/>
      <c r="T141" s="80"/>
    </row>
    <row r="142" spans="1:20" s="13" customFormat="1" ht="24.75" customHeight="1">
      <c r="A142" s="65" t="s">
        <v>94</v>
      </c>
      <c r="B142" s="66" t="s">
        <v>421</v>
      </c>
      <c r="C142" s="116">
        <v>3487030</v>
      </c>
      <c r="D142" s="118">
        <v>5822122</v>
      </c>
      <c r="E142" s="116">
        <v>5812633.3</v>
      </c>
      <c r="F142" s="180">
        <f aca="true" t="shared" si="34" ref="F142:F245">IF(D142&lt;&gt;0,E142/D142*100,"")</f>
        <v>99.83702333960022</v>
      </c>
      <c r="G142" s="126">
        <v>32600</v>
      </c>
      <c r="H142" s="126">
        <v>97800</v>
      </c>
      <c r="I142" s="126">
        <v>166454.71</v>
      </c>
      <c r="J142" s="119">
        <f aca="true" t="shared" si="35" ref="J142:J152">IF(H142&lt;&gt;0,I142/H142*100,"")</f>
        <v>170.19908997955008</v>
      </c>
      <c r="K142" s="119">
        <f>C142+G142</f>
        <v>3519630</v>
      </c>
      <c r="L142" s="119">
        <f>D142+H142</f>
        <v>5919922</v>
      </c>
      <c r="M142" s="119">
        <f t="shared" si="6"/>
        <v>5979088.01</v>
      </c>
      <c r="N142" s="17">
        <f aca="true" t="shared" si="36" ref="N142:N245">IF(L142&lt;&gt;0,M142/L142*100,"")</f>
        <v>100.9994390128789</v>
      </c>
      <c r="O142" s="93"/>
      <c r="P142" s="14">
        <f>IF(SUMSQ(C142:M142)&lt;&gt;0,1,0)</f>
        <v>1</v>
      </c>
      <c r="Q142" s="17"/>
      <c r="T142" s="26"/>
    </row>
    <row r="143" spans="1:20" s="13" customFormat="1" ht="54.75" customHeight="1">
      <c r="A143" s="67" t="s">
        <v>422</v>
      </c>
      <c r="B143" s="66" t="s">
        <v>452</v>
      </c>
      <c r="C143" s="130">
        <v>2757909</v>
      </c>
      <c r="D143" s="129">
        <v>4678728</v>
      </c>
      <c r="E143" s="130">
        <v>4672636.55</v>
      </c>
      <c r="F143" s="181">
        <f t="shared" si="34"/>
        <v>99.8698054257482</v>
      </c>
      <c r="G143" s="122">
        <v>12600</v>
      </c>
      <c r="H143" s="122">
        <v>31100</v>
      </c>
      <c r="I143" s="122">
        <v>41324</v>
      </c>
      <c r="J143" s="117">
        <f t="shared" si="35"/>
        <v>132.87459807073955</v>
      </c>
      <c r="K143" s="117">
        <f>C143+G143</f>
        <v>2770509</v>
      </c>
      <c r="L143" s="117">
        <f aca="true" t="shared" si="37" ref="L143:L165">D143+H143</f>
        <v>4709828</v>
      </c>
      <c r="M143" s="117">
        <f t="shared" si="6"/>
        <v>4713960.55</v>
      </c>
      <c r="N143" s="18">
        <f t="shared" si="36"/>
        <v>100.08774311928164</v>
      </c>
      <c r="O143" s="93"/>
      <c r="P143" s="14">
        <f aca="true" t="shared" si="38" ref="P143:P152">IF(SUMSQ(C143:M143)&lt;&gt;0,1,0)</f>
        <v>1</v>
      </c>
      <c r="Q143" s="17"/>
      <c r="T143" s="26"/>
    </row>
    <row r="144" spans="1:20" s="13" customFormat="1" ht="29.25" customHeight="1" hidden="1">
      <c r="A144" s="65" t="s">
        <v>144</v>
      </c>
      <c r="B144" s="66" t="s">
        <v>143</v>
      </c>
      <c r="C144" s="100">
        <f>C145</f>
        <v>0</v>
      </c>
      <c r="D144" s="100">
        <f>D145</f>
        <v>0</v>
      </c>
      <c r="E144" s="100">
        <f>E145</f>
        <v>0</v>
      </c>
      <c r="F144" s="191">
        <f t="shared" si="34"/>
      </c>
      <c r="G144" s="100">
        <f>G145</f>
        <v>0</v>
      </c>
      <c r="H144" s="100">
        <f>H145</f>
        <v>0</v>
      </c>
      <c r="I144" s="100">
        <f>I145</f>
        <v>0</v>
      </c>
      <c r="J144" s="90">
        <f t="shared" si="35"/>
      </c>
      <c r="K144" s="90">
        <f aca="true" t="shared" si="39" ref="K144:K210">C144+G144</f>
        <v>0</v>
      </c>
      <c r="L144" s="90">
        <f t="shared" si="37"/>
        <v>0</v>
      </c>
      <c r="M144" s="90">
        <f t="shared" si="6"/>
        <v>0</v>
      </c>
      <c r="N144" s="92">
        <f t="shared" si="36"/>
      </c>
      <c r="O144" s="93"/>
      <c r="P144" s="14">
        <f t="shared" si="38"/>
        <v>0</v>
      </c>
      <c r="Q144" s="17"/>
      <c r="T144" s="26"/>
    </row>
    <row r="145" spans="1:20" s="13" customFormat="1" ht="14.25" customHeight="1" hidden="1">
      <c r="A145" s="65" t="s">
        <v>146</v>
      </c>
      <c r="B145" s="66" t="s">
        <v>145</v>
      </c>
      <c r="C145" s="100"/>
      <c r="D145" s="100"/>
      <c r="E145" s="100"/>
      <c r="F145" s="191">
        <f t="shared" si="34"/>
      </c>
      <c r="G145" s="100"/>
      <c r="H145" s="100"/>
      <c r="I145" s="100"/>
      <c r="J145" s="90">
        <f t="shared" si="35"/>
      </c>
      <c r="K145" s="90">
        <f t="shared" si="39"/>
        <v>0</v>
      </c>
      <c r="L145" s="90">
        <f t="shared" si="37"/>
        <v>0</v>
      </c>
      <c r="M145" s="90">
        <f t="shared" si="6"/>
        <v>0</v>
      </c>
      <c r="N145" s="92">
        <f t="shared" si="36"/>
      </c>
      <c r="O145" s="93"/>
      <c r="P145" s="14">
        <f t="shared" si="38"/>
        <v>0</v>
      </c>
      <c r="Q145" s="17"/>
      <c r="T145" s="26"/>
    </row>
    <row r="146" spans="1:20" s="13" customFormat="1" ht="23.25" customHeight="1">
      <c r="A146" s="65" t="s">
        <v>95</v>
      </c>
      <c r="B146" s="66" t="s">
        <v>423</v>
      </c>
      <c r="C146" s="116">
        <v>123167867</v>
      </c>
      <c r="D146" s="118">
        <v>126111917.44</v>
      </c>
      <c r="E146" s="116">
        <v>115909960.21</v>
      </c>
      <c r="F146" s="180">
        <f t="shared" si="34"/>
        <v>91.9103940078829</v>
      </c>
      <c r="G146" s="126">
        <v>276372</v>
      </c>
      <c r="H146" s="126">
        <v>3715214.48</v>
      </c>
      <c r="I146" s="126">
        <v>4772937.02</v>
      </c>
      <c r="J146" s="119">
        <f t="shared" si="35"/>
        <v>128.47002631191293</v>
      </c>
      <c r="K146" s="119">
        <f aca="true" t="shared" si="40" ref="K146:K165">C146+G146</f>
        <v>123444239</v>
      </c>
      <c r="L146" s="119">
        <f t="shared" si="37"/>
        <v>129827131.92</v>
      </c>
      <c r="M146" s="119">
        <f t="shared" si="6"/>
        <v>120682897.22999999</v>
      </c>
      <c r="N146" s="17">
        <f t="shared" si="36"/>
        <v>92.95660733256071</v>
      </c>
      <c r="O146" s="93"/>
      <c r="P146" s="14">
        <f t="shared" si="38"/>
        <v>1</v>
      </c>
      <c r="Q146" s="17"/>
      <c r="T146" s="26"/>
    </row>
    <row r="147" spans="1:20" s="13" customFormat="1" ht="24.75" customHeight="1">
      <c r="A147" s="65" t="s">
        <v>96</v>
      </c>
      <c r="B147" s="66" t="s">
        <v>424</v>
      </c>
      <c r="C147" s="116">
        <v>63598222</v>
      </c>
      <c r="D147" s="118">
        <v>72142220.98</v>
      </c>
      <c r="E147" s="116">
        <v>70276580.15</v>
      </c>
      <c r="F147" s="180">
        <f t="shared" si="34"/>
        <v>97.41394040181102</v>
      </c>
      <c r="G147" s="126">
        <v>1061500</v>
      </c>
      <c r="H147" s="126">
        <v>8665844</v>
      </c>
      <c r="I147" s="126">
        <v>12720766.37</v>
      </c>
      <c r="J147" s="119">
        <f t="shared" si="35"/>
        <v>146.79200744901476</v>
      </c>
      <c r="K147" s="119">
        <f t="shared" si="40"/>
        <v>64659722</v>
      </c>
      <c r="L147" s="119">
        <f t="shared" si="37"/>
        <v>80808064.98</v>
      </c>
      <c r="M147" s="119">
        <f t="shared" si="6"/>
        <v>82997346.52000001</v>
      </c>
      <c r="N147" s="17">
        <f t="shared" si="36"/>
        <v>102.70923643641493</v>
      </c>
      <c r="O147" s="93"/>
      <c r="P147" s="14">
        <f t="shared" si="38"/>
        <v>1</v>
      </c>
      <c r="Q147" s="17"/>
      <c r="T147" s="26"/>
    </row>
    <row r="148" spans="1:20" s="13" customFormat="1" ht="25.5" customHeight="1">
      <c r="A148" s="65" t="s">
        <v>97</v>
      </c>
      <c r="B148" s="66" t="s">
        <v>425</v>
      </c>
      <c r="C148" s="153">
        <f>SUM(C149:C165)</f>
        <v>274554354</v>
      </c>
      <c r="D148" s="153">
        <f>SUM(D149:D165)</f>
        <v>247613730.03</v>
      </c>
      <c r="E148" s="153">
        <f>SUM(E149:E197)</f>
        <v>238863680.44</v>
      </c>
      <c r="F148" s="187">
        <f t="shared" si="34"/>
        <v>96.46625024026741</v>
      </c>
      <c r="G148" s="153">
        <f>SUM(G149:G165)</f>
        <v>81757</v>
      </c>
      <c r="H148" s="153">
        <f>SUM(H149:H165)</f>
        <v>701571.18</v>
      </c>
      <c r="I148" s="153">
        <f>SUM(I149:I165)</f>
        <v>1109510.9700000002</v>
      </c>
      <c r="J148" s="153">
        <f t="shared" si="35"/>
        <v>158.14660032072584</v>
      </c>
      <c r="K148" s="153">
        <f t="shared" si="40"/>
        <v>274636111</v>
      </c>
      <c r="L148" s="153">
        <f t="shared" si="37"/>
        <v>248315301.21</v>
      </c>
      <c r="M148" s="153">
        <f>E148+I148</f>
        <v>239973191.41</v>
      </c>
      <c r="N148" s="49">
        <f t="shared" si="36"/>
        <v>96.6405172136593</v>
      </c>
      <c r="O148" s="51"/>
      <c r="P148" s="14">
        <f t="shared" si="38"/>
        <v>1</v>
      </c>
      <c r="Q148" s="17"/>
      <c r="T148" s="26"/>
    </row>
    <row r="149" spans="1:20" s="10" customFormat="1" ht="61.5" customHeight="1">
      <c r="A149" s="67" t="s">
        <v>427</v>
      </c>
      <c r="B149" s="9" t="s">
        <v>426</v>
      </c>
      <c r="C149" s="122">
        <v>152203100</v>
      </c>
      <c r="D149" s="124">
        <v>137114000</v>
      </c>
      <c r="E149" s="122">
        <v>129997457.18</v>
      </c>
      <c r="F149" s="181">
        <f t="shared" si="34"/>
        <v>94.80976208118793</v>
      </c>
      <c r="G149" s="127"/>
      <c r="H149" s="127"/>
      <c r="I149" s="127"/>
      <c r="J149" s="117">
        <f t="shared" si="35"/>
      </c>
      <c r="K149" s="117">
        <f t="shared" si="40"/>
        <v>152203100</v>
      </c>
      <c r="L149" s="117">
        <f t="shared" si="37"/>
        <v>137114000</v>
      </c>
      <c r="M149" s="117">
        <f>E149+I149</f>
        <v>129997457.18</v>
      </c>
      <c r="N149" s="203">
        <f t="shared" si="36"/>
        <v>94.80976208118793</v>
      </c>
      <c r="O149" s="97"/>
      <c r="P149" s="12">
        <f t="shared" si="38"/>
        <v>1</v>
      </c>
      <c r="Q149" s="17"/>
      <c r="T149" s="19"/>
    </row>
    <row r="150" spans="1:20" s="10" customFormat="1" ht="55.5" customHeight="1">
      <c r="A150" s="67" t="s">
        <v>429</v>
      </c>
      <c r="B150" s="9" t="s">
        <v>428</v>
      </c>
      <c r="C150" s="122">
        <v>4367200</v>
      </c>
      <c r="D150" s="124">
        <v>4585000</v>
      </c>
      <c r="E150" s="122">
        <v>4584867.4</v>
      </c>
      <c r="F150" s="181">
        <f t="shared" si="34"/>
        <v>99.99710796074156</v>
      </c>
      <c r="G150" s="127"/>
      <c r="H150" s="127"/>
      <c r="I150" s="127"/>
      <c r="J150" s="117">
        <f t="shared" si="35"/>
      </c>
      <c r="K150" s="117">
        <f t="shared" si="40"/>
        <v>4367200</v>
      </c>
      <c r="L150" s="117">
        <f t="shared" si="37"/>
        <v>4585000</v>
      </c>
      <c r="M150" s="117">
        <f aca="true" t="shared" si="41" ref="M150:M165">E150+I150</f>
        <v>4584867.4</v>
      </c>
      <c r="N150" s="203">
        <f t="shared" si="36"/>
        <v>99.99710796074156</v>
      </c>
      <c r="O150" s="97"/>
      <c r="P150" s="12">
        <f t="shared" si="38"/>
        <v>1</v>
      </c>
      <c r="Q150" s="17"/>
      <c r="T150" s="19"/>
    </row>
    <row r="151" spans="1:20" s="10" customFormat="1" ht="61.5" customHeight="1">
      <c r="A151" s="125" t="s">
        <v>456</v>
      </c>
      <c r="B151" s="9" t="s">
        <v>430</v>
      </c>
      <c r="C151" s="122">
        <v>99808</v>
      </c>
      <c r="D151" s="124">
        <v>477844.03</v>
      </c>
      <c r="E151" s="122">
        <v>447105.98</v>
      </c>
      <c r="F151" s="181">
        <f t="shared" si="34"/>
        <v>93.5673466507471</v>
      </c>
      <c r="G151" s="122"/>
      <c r="H151" s="122"/>
      <c r="I151" s="122"/>
      <c r="J151" s="117">
        <f t="shared" si="35"/>
      </c>
      <c r="K151" s="117">
        <f t="shared" si="40"/>
        <v>99808</v>
      </c>
      <c r="L151" s="117">
        <f t="shared" si="37"/>
        <v>477844.03</v>
      </c>
      <c r="M151" s="117">
        <f t="shared" si="41"/>
        <v>447105.98</v>
      </c>
      <c r="N151" s="203">
        <f t="shared" si="36"/>
        <v>93.5673466507471</v>
      </c>
      <c r="O151" s="97"/>
      <c r="P151" s="12">
        <f t="shared" si="38"/>
        <v>1</v>
      </c>
      <c r="Q151" s="17"/>
      <c r="T151" s="19"/>
    </row>
    <row r="152" spans="1:20" s="10" customFormat="1" ht="66" customHeight="1">
      <c r="A152" s="72" t="s">
        <v>432</v>
      </c>
      <c r="B152" s="224" t="s">
        <v>431</v>
      </c>
      <c r="C152" s="218">
        <v>86067700</v>
      </c>
      <c r="D152" s="218">
        <v>67311697</v>
      </c>
      <c r="E152" s="218">
        <v>66065611.62</v>
      </c>
      <c r="F152" s="223">
        <f t="shared" si="34"/>
        <v>98.14878329393478</v>
      </c>
      <c r="G152" s="218"/>
      <c r="H152" s="218"/>
      <c r="I152" s="218"/>
      <c r="J152" s="218">
        <f t="shared" si="35"/>
      </c>
      <c r="K152" s="117">
        <f t="shared" si="40"/>
        <v>86067700</v>
      </c>
      <c r="L152" s="117">
        <f t="shared" si="37"/>
        <v>67311697</v>
      </c>
      <c r="M152" s="117">
        <f t="shared" si="41"/>
        <v>66065611.62</v>
      </c>
      <c r="N152" s="216">
        <f t="shared" si="36"/>
        <v>98.14878329393478</v>
      </c>
      <c r="O152" s="97"/>
      <c r="P152" s="12">
        <f t="shared" si="38"/>
        <v>1</v>
      </c>
      <c r="Q152" s="17"/>
      <c r="T152" s="19"/>
    </row>
    <row r="153" spans="1:20" s="10" customFormat="1" ht="21.75" customHeight="1" hidden="1">
      <c r="A153" s="85"/>
      <c r="B153" s="224"/>
      <c r="C153" s="218"/>
      <c r="D153" s="218"/>
      <c r="E153" s="218"/>
      <c r="F153" s="223"/>
      <c r="G153" s="218"/>
      <c r="H153" s="218"/>
      <c r="I153" s="218"/>
      <c r="J153" s="218"/>
      <c r="K153" s="117">
        <f t="shared" si="40"/>
        <v>0</v>
      </c>
      <c r="L153" s="117">
        <f t="shared" si="37"/>
        <v>0</v>
      </c>
      <c r="M153" s="117">
        <f t="shared" si="41"/>
        <v>0</v>
      </c>
      <c r="N153" s="217"/>
      <c r="O153" s="97"/>
      <c r="P153" s="12"/>
      <c r="Q153" s="17"/>
      <c r="T153" s="19"/>
    </row>
    <row r="154" spans="1:20" s="10" customFormat="1" ht="35.25" customHeight="1">
      <c r="A154" s="125" t="s">
        <v>457</v>
      </c>
      <c r="B154" s="9" t="s">
        <v>455</v>
      </c>
      <c r="C154" s="201">
        <v>148300</v>
      </c>
      <c r="D154" s="201">
        <v>148300</v>
      </c>
      <c r="E154" s="201">
        <v>148300</v>
      </c>
      <c r="F154" s="181">
        <f t="shared" si="34"/>
        <v>100</v>
      </c>
      <c r="G154" s="201"/>
      <c r="H154" s="201"/>
      <c r="I154" s="201"/>
      <c r="J154" s="201"/>
      <c r="K154" s="117">
        <f t="shared" si="40"/>
        <v>148300</v>
      </c>
      <c r="L154" s="117">
        <f t="shared" si="37"/>
        <v>148300</v>
      </c>
      <c r="M154" s="117">
        <f t="shared" si="41"/>
        <v>148300</v>
      </c>
      <c r="N154" s="18">
        <f t="shared" si="36"/>
        <v>100</v>
      </c>
      <c r="O154" s="97"/>
      <c r="P154" s="12"/>
      <c r="Q154" s="17"/>
      <c r="T154" s="19"/>
    </row>
    <row r="155" spans="1:20" s="10" customFormat="1" ht="77.25" customHeight="1">
      <c r="A155" s="125" t="s">
        <v>458</v>
      </c>
      <c r="B155" s="9" t="s">
        <v>433</v>
      </c>
      <c r="C155" s="122">
        <v>21464300</v>
      </c>
      <c r="D155" s="124">
        <v>25369203</v>
      </c>
      <c r="E155" s="122">
        <v>25122140.34</v>
      </c>
      <c r="F155" s="181">
        <f t="shared" si="34"/>
        <v>99.02613156589901</v>
      </c>
      <c r="G155" s="127"/>
      <c r="H155" s="127"/>
      <c r="I155" s="127"/>
      <c r="J155" s="117">
        <f>IF(H155&lt;&gt;0,I155/H155*100,"")</f>
      </c>
      <c r="K155" s="117">
        <f t="shared" si="40"/>
        <v>21464300</v>
      </c>
      <c r="L155" s="117">
        <f t="shared" si="37"/>
        <v>25369203</v>
      </c>
      <c r="M155" s="117">
        <f t="shared" si="41"/>
        <v>25122140.34</v>
      </c>
      <c r="N155" s="18">
        <f t="shared" si="36"/>
        <v>99.02613156589901</v>
      </c>
      <c r="O155" s="97"/>
      <c r="P155" s="12">
        <f>IF(SUMSQ(C155:M155)&lt;&gt;0,1,0)</f>
        <v>1</v>
      </c>
      <c r="Q155" s="17"/>
      <c r="T155" s="19"/>
    </row>
    <row r="156" spans="1:20" s="10" customFormat="1" ht="15" hidden="1">
      <c r="A156" s="71"/>
      <c r="B156" s="9" t="s">
        <v>154</v>
      </c>
      <c r="C156" s="127"/>
      <c r="D156" s="94"/>
      <c r="E156" s="94"/>
      <c r="F156" s="190">
        <f t="shared" si="34"/>
      </c>
      <c r="G156" s="127"/>
      <c r="H156" s="94"/>
      <c r="I156" s="94"/>
      <c r="J156" s="95">
        <f>IF(H156&lt;&gt;0,I156/H156*100,"")</f>
      </c>
      <c r="K156" s="117">
        <f t="shared" si="40"/>
        <v>0</v>
      </c>
      <c r="L156" s="95">
        <f t="shared" si="37"/>
        <v>0</v>
      </c>
      <c r="M156" s="117">
        <f t="shared" si="41"/>
        <v>0</v>
      </c>
      <c r="N156" s="96">
        <f t="shared" si="36"/>
      </c>
      <c r="O156" s="97"/>
      <c r="P156" s="12">
        <f aca="true" t="shared" si="42" ref="P156:P253">IF(SUMSQ(C156:M156)&lt;&gt;0,1,0)</f>
        <v>0</v>
      </c>
      <c r="Q156" s="17"/>
      <c r="T156" s="19"/>
    </row>
    <row r="157" spans="1:20" s="10" customFormat="1" ht="52.5" customHeight="1">
      <c r="A157" s="131" t="s">
        <v>459</v>
      </c>
      <c r="B157" s="9" t="s">
        <v>434</v>
      </c>
      <c r="C157" s="122">
        <v>5876304</v>
      </c>
      <c r="D157" s="124">
        <v>6433811</v>
      </c>
      <c r="E157" s="122">
        <v>6426847.56</v>
      </c>
      <c r="F157" s="181">
        <f>IF(D157&lt;&gt;0,E157/D157*100,"")</f>
        <v>99.89176803608312</v>
      </c>
      <c r="G157" s="127">
        <v>81757</v>
      </c>
      <c r="H157" s="159">
        <v>118757</v>
      </c>
      <c r="I157" s="127">
        <v>526696.79</v>
      </c>
      <c r="J157" s="117">
        <f>IF(H157&lt;&gt;0,I157/H157*100,"")</f>
        <v>443.5079953181708</v>
      </c>
      <c r="K157" s="117">
        <f t="shared" si="40"/>
        <v>5958061</v>
      </c>
      <c r="L157" s="117">
        <f t="shared" si="37"/>
        <v>6552568</v>
      </c>
      <c r="M157" s="117">
        <f t="shared" si="41"/>
        <v>6953544.35</v>
      </c>
      <c r="N157" s="18">
        <f t="shared" si="36"/>
        <v>106.11937716632625</v>
      </c>
      <c r="O157" s="97"/>
      <c r="P157" s="12">
        <f t="shared" si="42"/>
        <v>1</v>
      </c>
      <c r="Q157" s="17"/>
      <c r="T157" s="19"/>
    </row>
    <row r="158" spans="1:20" s="10" customFormat="1" ht="38.25" customHeight="1">
      <c r="A158" s="131" t="s">
        <v>472</v>
      </c>
      <c r="B158" s="9" t="s">
        <v>467</v>
      </c>
      <c r="C158" s="122">
        <v>6500</v>
      </c>
      <c r="D158" s="124">
        <v>6500</v>
      </c>
      <c r="E158" s="122">
        <v>6357.5</v>
      </c>
      <c r="F158" s="181">
        <f aca="true" t="shared" si="43" ref="F158:F164">IF(D158&lt;&gt;0,E158/D158*100,"")</f>
        <v>97.8076923076923</v>
      </c>
      <c r="G158" s="127"/>
      <c r="H158" s="127"/>
      <c r="I158" s="127"/>
      <c r="J158" s="117"/>
      <c r="K158" s="117">
        <f t="shared" si="40"/>
        <v>6500</v>
      </c>
      <c r="L158" s="117">
        <f t="shared" si="37"/>
        <v>6500</v>
      </c>
      <c r="M158" s="117">
        <f t="shared" si="41"/>
        <v>6357.5</v>
      </c>
      <c r="N158" s="18">
        <f t="shared" si="36"/>
        <v>97.8076923076923</v>
      </c>
      <c r="O158" s="97"/>
      <c r="P158" s="12"/>
      <c r="Q158" s="17"/>
      <c r="T158" s="19"/>
    </row>
    <row r="159" spans="1:20" s="10" customFormat="1" ht="45.75" customHeight="1">
      <c r="A159" s="131" t="s">
        <v>469</v>
      </c>
      <c r="B159" s="9" t="s">
        <v>463</v>
      </c>
      <c r="C159" s="122">
        <v>800430</v>
      </c>
      <c r="D159" s="124">
        <v>847433</v>
      </c>
      <c r="E159" s="122">
        <v>847425.81</v>
      </c>
      <c r="F159" s="181">
        <f t="shared" si="43"/>
        <v>99.9991515553442</v>
      </c>
      <c r="G159" s="127"/>
      <c r="H159" s="127"/>
      <c r="I159" s="127"/>
      <c r="J159" s="117"/>
      <c r="K159" s="117">
        <f t="shared" si="40"/>
        <v>800430</v>
      </c>
      <c r="L159" s="117">
        <f t="shared" si="37"/>
        <v>847433</v>
      </c>
      <c r="M159" s="117">
        <f t="shared" si="41"/>
        <v>847425.81</v>
      </c>
      <c r="N159" s="18">
        <f t="shared" si="36"/>
        <v>99.9991515553442</v>
      </c>
      <c r="O159" s="97"/>
      <c r="P159" s="12"/>
      <c r="Q159" s="17"/>
      <c r="T159" s="19"/>
    </row>
    <row r="160" spans="1:20" s="10" customFormat="1" ht="55.5" customHeight="1">
      <c r="A160" s="131" t="s">
        <v>473</v>
      </c>
      <c r="B160" s="9" t="s">
        <v>466</v>
      </c>
      <c r="C160" s="122">
        <v>199000</v>
      </c>
      <c r="D160" s="124">
        <v>194560</v>
      </c>
      <c r="E160" s="122">
        <v>194560</v>
      </c>
      <c r="F160" s="181">
        <f t="shared" si="43"/>
        <v>100</v>
      </c>
      <c r="G160" s="127"/>
      <c r="H160" s="127"/>
      <c r="I160" s="127"/>
      <c r="J160" s="117"/>
      <c r="K160" s="117">
        <f t="shared" si="40"/>
        <v>199000</v>
      </c>
      <c r="L160" s="117">
        <f t="shared" si="37"/>
        <v>194560</v>
      </c>
      <c r="M160" s="117">
        <f t="shared" si="41"/>
        <v>194560</v>
      </c>
      <c r="N160" s="117">
        <f t="shared" si="36"/>
        <v>100</v>
      </c>
      <c r="O160" s="97"/>
      <c r="P160" s="12"/>
      <c r="Q160" s="17"/>
      <c r="T160" s="19"/>
    </row>
    <row r="161" spans="1:20" s="10" customFormat="1" ht="63" customHeight="1">
      <c r="A161" s="131" t="s">
        <v>470</v>
      </c>
      <c r="B161" s="9" t="s">
        <v>464</v>
      </c>
      <c r="C161" s="122">
        <v>306557</v>
      </c>
      <c r="D161" s="124">
        <v>424451</v>
      </c>
      <c r="E161" s="122">
        <v>346461.24</v>
      </c>
      <c r="F161" s="181">
        <f t="shared" si="43"/>
        <v>81.62573300569441</v>
      </c>
      <c r="G161" s="127"/>
      <c r="H161" s="127"/>
      <c r="I161" s="127"/>
      <c r="J161" s="117"/>
      <c r="K161" s="117">
        <f t="shared" si="40"/>
        <v>306557</v>
      </c>
      <c r="L161" s="117">
        <f t="shared" si="37"/>
        <v>424451</v>
      </c>
      <c r="M161" s="117">
        <f t="shared" si="41"/>
        <v>346461.24</v>
      </c>
      <c r="N161" s="117">
        <f t="shared" si="36"/>
        <v>81.62573300569441</v>
      </c>
      <c r="O161" s="97"/>
      <c r="P161" s="12"/>
      <c r="Q161" s="17"/>
      <c r="T161" s="19"/>
    </row>
    <row r="162" spans="1:20" s="10" customFormat="1" ht="52.5" customHeight="1">
      <c r="A162" s="131" t="s">
        <v>471</v>
      </c>
      <c r="B162" s="9" t="s">
        <v>465</v>
      </c>
      <c r="C162" s="122">
        <v>54505</v>
      </c>
      <c r="D162" s="124">
        <v>73605</v>
      </c>
      <c r="E162" s="122">
        <v>73559.42</v>
      </c>
      <c r="F162" s="181">
        <f t="shared" si="43"/>
        <v>99.9380748590449</v>
      </c>
      <c r="G162" s="127"/>
      <c r="H162" s="127"/>
      <c r="I162" s="127"/>
      <c r="J162" s="117"/>
      <c r="K162" s="117">
        <f t="shared" si="40"/>
        <v>54505</v>
      </c>
      <c r="L162" s="117">
        <f t="shared" si="37"/>
        <v>73605</v>
      </c>
      <c r="M162" s="117">
        <f t="shared" si="41"/>
        <v>73559.42</v>
      </c>
      <c r="N162" s="117">
        <f t="shared" si="36"/>
        <v>99.9380748590449</v>
      </c>
      <c r="O162" s="97"/>
      <c r="P162" s="12"/>
      <c r="Q162" s="17"/>
      <c r="T162" s="19"/>
    </row>
    <row r="163" spans="1:20" s="10" customFormat="1" ht="52.5" customHeight="1">
      <c r="A163" s="131" t="s">
        <v>31</v>
      </c>
      <c r="B163" s="9" t="s">
        <v>390</v>
      </c>
      <c r="C163" s="122"/>
      <c r="D163" s="124"/>
      <c r="E163" s="122"/>
      <c r="F163" s="181">
        <f t="shared" si="43"/>
      </c>
      <c r="G163" s="127">
        <v>0</v>
      </c>
      <c r="H163" s="127">
        <v>582814.18</v>
      </c>
      <c r="I163" s="127">
        <v>582814.18</v>
      </c>
      <c r="J163" s="117">
        <f>IF(H163&lt;&gt;0,I163/H163*100,"")</f>
        <v>100</v>
      </c>
      <c r="K163" s="117">
        <f t="shared" si="40"/>
        <v>0</v>
      </c>
      <c r="L163" s="117">
        <f t="shared" si="37"/>
        <v>582814.18</v>
      </c>
      <c r="M163" s="117">
        <f t="shared" si="41"/>
        <v>582814.18</v>
      </c>
      <c r="N163" s="117">
        <f t="shared" si="36"/>
        <v>100</v>
      </c>
      <c r="O163" s="97"/>
      <c r="P163" s="12"/>
      <c r="Q163" s="17"/>
      <c r="T163" s="19"/>
    </row>
    <row r="164" spans="1:20" s="10" customFormat="1" ht="84" customHeight="1">
      <c r="A164" s="131" t="s">
        <v>460</v>
      </c>
      <c r="B164" s="9" t="s">
        <v>32</v>
      </c>
      <c r="C164" s="122">
        <v>2882100</v>
      </c>
      <c r="D164" s="124">
        <v>3188100</v>
      </c>
      <c r="E164" s="122">
        <v>3179881.14</v>
      </c>
      <c r="F164" s="181">
        <f t="shared" si="43"/>
        <v>99.74220193845865</v>
      </c>
      <c r="G164" s="127"/>
      <c r="H164" s="127"/>
      <c r="I164" s="127"/>
      <c r="J164" s="117"/>
      <c r="K164" s="117">
        <f t="shared" si="40"/>
        <v>2882100</v>
      </c>
      <c r="L164" s="117">
        <f t="shared" si="37"/>
        <v>3188100</v>
      </c>
      <c r="M164" s="117">
        <f t="shared" si="41"/>
        <v>3179881.14</v>
      </c>
      <c r="N164" s="117">
        <f t="shared" si="36"/>
        <v>99.74220193845865</v>
      </c>
      <c r="O164" s="97"/>
      <c r="P164" s="12"/>
      <c r="Q164" s="17"/>
      <c r="T164" s="19"/>
    </row>
    <row r="165" spans="1:20" s="10" customFormat="1" ht="30" customHeight="1">
      <c r="A165" s="67" t="s">
        <v>468</v>
      </c>
      <c r="B165" s="9" t="s">
        <v>453</v>
      </c>
      <c r="C165" s="122">
        <v>78550</v>
      </c>
      <c r="D165" s="117">
        <v>1439226</v>
      </c>
      <c r="E165" s="117">
        <v>1423105.25</v>
      </c>
      <c r="F165" s="181">
        <f>IF(D150&lt;&gt;0,E150/D150*100,"")</f>
        <v>99.99710796074156</v>
      </c>
      <c r="G165" s="127"/>
      <c r="H165" s="127"/>
      <c r="I165" s="127"/>
      <c r="J165" s="117">
        <f aca="true" t="shared" si="44" ref="J165:J170">IF(H165&lt;&gt;0,I165/H165*100,"")</f>
      </c>
      <c r="K165" s="117">
        <f t="shared" si="40"/>
        <v>78550</v>
      </c>
      <c r="L165" s="117">
        <f t="shared" si="37"/>
        <v>1439226</v>
      </c>
      <c r="M165" s="117">
        <f t="shared" si="41"/>
        <v>1423105.25</v>
      </c>
      <c r="N165" s="117">
        <f t="shared" si="36"/>
        <v>98.87990141923507</v>
      </c>
      <c r="O165" s="97"/>
      <c r="P165" s="12">
        <f t="shared" si="42"/>
        <v>1</v>
      </c>
      <c r="Q165" s="17"/>
      <c r="R165" s="19"/>
      <c r="T165" s="19"/>
    </row>
    <row r="166" spans="1:20" s="10" customFormat="1" ht="144.75" customHeight="1" hidden="1">
      <c r="A166" s="67" t="s">
        <v>396</v>
      </c>
      <c r="B166" s="9" t="s">
        <v>168</v>
      </c>
      <c r="C166" s="111"/>
      <c r="D166" s="112"/>
      <c r="E166" s="111"/>
      <c r="F166" s="190">
        <f aca="true" t="shared" si="45" ref="F166:F172">IF(D166&lt;&gt;0,E166/D166*100,"")</f>
      </c>
      <c r="G166" s="94"/>
      <c r="H166" s="94"/>
      <c r="I166" s="94"/>
      <c r="J166" s="95">
        <f t="shared" si="44"/>
      </c>
      <c r="K166" s="90">
        <f t="shared" si="39"/>
        <v>0</v>
      </c>
      <c r="L166" s="90">
        <f aca="true" t="shared" si="46" ref="L166:L221">D166+H166</f>
        <v>0</v>
      </c>
      <c r="M166" s="90">
        <f aca="true" t="shared" si="47" ref="M166:M221">E166+I166</f>
        <v>0</v>
      </c>
      <c r="N166" s="95">
        <f aca="true" t="shared" si="48" ref="N166:N172">IF(L166&lt;&gt;0,M166/L166*100,"")</f>
      </c>
      <c r="O166" s="97"/>
      <c r="P166" s="12">
        <f t="shared" si="42"/>
        <v>0</v>
      </c>
      <c r="Q166" s="17"/>
      <c r="T166" s="19"/>
    </row>
    <row r="167" spans="1:20" s="10" customFormat="1" ht="142.5" customHeight="1" hidden="1">
      <c r="A167" s="67" t="s">
        <v>397</v>
      </c>
      <c r="B167" s="9" t="s">
        <v>169</v>
      </c>
      <c r="C167" s="111"/>
      <c r="D167" s="112"/>
      <c r="E167" s="111"/>
      <c r="F167" s="190">
        <f t="shared" si="45"/>
      </c>
      <c r="G167" s="94"/>
      <c r="H167" s="94"/>
      <c r="I167" s="94"/>
      <c r="J167" s="95">
        <f t="shared" si="44"/>
      </c>
      <c r="K167" s="90">
        <f t="shared" si="39"/>
        <v>0</v>
      </c>
      <c r="L167" s="90">
        <f t="shared" si="46"/>
        <v>0</v>
      </c>
      <c r="M167" s="90">
        <f t="shared" si="47"/>
        <v>0</v>
      </c>
      <c r="N167" s="95">
        <f t="shared" si="48"/>
      </c>
      <c r="O167" s="97"/>
      <c r="P167" s="12">
        <f t="shared" si="42"/>
        <v>0</v>
      </c>
      <c r="Q167" s="17"/>
      <c r="T167" s="19"/>
    </row>
    <row r="168" spans="1:20" s="10" customFormat="1" ht="30" customHeight="1" hidden="1">
      <c r="A168" s="67" t="s">
        <v>213</v>
      </c>
      <c r="B168" s="9" t="s">
        <v>211</v>
      </c>
      <c r="C168" s="99"/>
      <c r="D168" s="106"/>
      <c r="E168" s="94"/>
      <c r="F168" s="189">
        <f t="shared" si="45"/>
      </c>
      <c r="G168" s="99"/>
      <c r="H168" s="106"/>
      <c r="I168" s="106"/>
      <c r="J168" s="105">
        <f t="shared" si="44"/>
      </c>
      <c r="K168" s="90">
        <f t="shared" si="39"/>
        <v>0</v>
      </c>
      <c r="L168" s="90">
        <f t="shared" si="46"/>
        <v>0</v>
      </c>
      <c r="M168" s="90">
        <f t="shared" si="47"/>
        <v>0</v>
      </c>
      <c r="N168" s="105">
        <f t="shared" si="48"/>
      </c>
      <c r="O168" s="97"/>
      <c r="P168" s="12">
        <f>IF(SUMSQ(C168:M168)&lt;&gt;0,1,0)</f>
        <v>0</v>
      </c>
      <c r="Q168" s="17"/>
      <c r="T168" s="19"/>
    </row>
    <row r="169" spans="1:20" s="10" customFormat="1" ht="15" hidden="1">
      <c r="A169" s="71"/>
      <c r="B169" s="9" t="s">
        <v>218</v>
      </c>
      <c r="C169" s="99"/>
      <c r="D169" s="99"/>
      <c r="E169" s="94"/>
      <c r="F169" s="189">
        <f t="shared" si="45"/>
      </c>
      <c r="G169" s="99"/>
      <c r="H169" s="99"/>
      <c r="I169" s="99"/>
      <c r="J169" s="105">
        <f t="shared" si="44"/>
      </c>
      <c r="K169" s="90">
        <f t="shared" si="39"/>
        <v>0</v>
      </c>
      <c r="L169" s="90">
        <f t="shared" si="46"/>
        <v>0</v>
      </c>
      <c r="M169" s="90">
        <f t="shared" si="47"/>
        <v>0</v>
      </c>
      <c r="N169" s="105">
        <f t="shared" si="48"/>
      </c>
      <c r="O169" s="97"/>
      <c r="P169" s="12">
        <f>IF(SUMSQ(C169:M169)&lt;&gt;0,1,0)</f>
        <v>0</v>
      </c>
      <c r="Q169" s="17"/>
      <c r="T169" s="19"/>
    </row>
    <row r="170" spans="1:20" s="10" customFormat="1" ht="36" customHeight="1" hidden="1">
      <c r="A170" s="67" t="s">
        <v>398</v>
      </c>
      <c r="B170" s="9" t="s">
        <v>231</v>
      </c>
      <c r="C170" s="111">
        <v>0</v>
      </c>
      <c r="D170" s="112"/>
      <c r="E170" s="111"/>
      <c r="F170" s="190">
        <f t="shared" si="45"/>
      </c>
      <c r="G170" s="94"/>
      <c r="H170" s="94"/>
      <c r="I170" s="94"/>
      <c r="J170" s="95">
        <f t="shared" si="44"/>
      </c>
      <c r="K170" s="90">
        <f t="shared" si="39"/>
        <v>0</v>
      </c>
      <c r="L170" s="90">
        <f t="shared" si="46"/>
        <v>0</v>
      </c>
      <c r="M170" s="90">
        <f t="shared" si="47"/>
        <v>0</v>
      </c>
      <c r="N170" s="95">
        <f t="shared" si="48"/>
      </c>
      <c r="O170" s="97"/>
      <c r="P170" s="12">
        <f>IF(SUMSQ(C170:M170)&lt;&gt;0,1,0)</f>
        <v>0</v>
      </c>
      <c r="Q170" s="17"/>
      <c r="T170" s="19"/>
    </row>
    <row r="171" spans="1:20" s="10" customFormat="1" ht="99" customHeight="1" hidden="1">
      <c r="A171" s="86" t="s">
        <v>361</v>
      </c>
      <c r="B171" s="9" t="s">
        <v>262</v>
      </c>
      <c r="C171" s="111"/>
      <c r="D171" s="112"/>
      <c r="E171" s="111"/>
      <c r="F171" s="190">
        <f t="shared" si="45"/>
      </c>
      <c r="G171" s="94"/>
      <c r="H171" s="94"/>
      <c r="I171" s="94"/>
      <c r="J171" s="95"/>
      <c r="K171" s="90">
        <f t="shared" si="39"/>
        <v>0</v>
      </c>
      <c r="L171" s="90">
        <f t="shared" si="46"/>
        <v>0</v>
      </c>
      <c r="M171" s="90">
        <f t="shared" si="47"/>
        <v>0</v>
      </c>
      <c r="N171" s="95">
        <f t="shared" si="48"/>
      </c>
      <c r="O171" s="97"/>
      <c r="P171" s="12"/>
      <c r="Q171" s="17"/>
      <c r="T171" s="19"/>
    </row>
    <row r="172" spans="1:20" s="10" customFormat="1" ht="101.25" customHeight="1" hidden="1">
      <c r="A172" s="67" t="s">
        <v>401</v>
      </c>
      <c r="B172" s="9" t="s">
        <v>263</v>
      </c>
      <c r="C172" s="111"/>
      <c r="D172" s="112"/>
      <c r="E172" s="111"/>
      <c r="F172" s="190">
        <f t="shared" si="45"/>
      </c>
      <c r="G172" s="94"/>
      <c r="H172" s="94"/>
      <c r="I172" s="94"/>
      <c r="J172" s="95"/>
      <c r="K172" s="90">
        <f t="shared" si="39"/>
        <v>0</v>
      </c>
      <c r="L172" s="90">
        <f t="shared" si="46"/>
        <v>0</v>
      </c>
      <c r="M172" s="90">
        <f t="shared" si="47"/>
        <v>0</v>
      </c>
      <c r="N172" s="95">
        <f t="shared" si="48"/>
      </c>
      <c r="O172" s="97"/>
      <c r="P172" s="12"/>
      <c r="Q172" s="17"/>
      <c r="T172" s="19"/>
    </row>
    <row r="173" spans="1:20" s="10" customFormat="1" ht="15" hidden="1">
      <c r="A173" s="67" t="s">
        <v>98</v>
      </c>
      <c r="B173" s="9" t="s">
        <v>70</v>
      </c>
      <c r="C173" s="111"/>
      <c r="D173" s="112"/>
      <c r="E173" s="111"/>
      <c r="F173" s="190">
        <f t="shared" si="34"/>
      </c>
      <c r="G173" s="94"/>
      <c r="H173" s="94"/>
      <c r="I173" s="94"/>
      <c r="J173" s="95">
        <f>IF(H173&lt;&gt;0,I173/H173*100,"")</f>
      </c>
      <c r="K173" s="90">
        <f t="shared" si="39"/>
        <v>0</v>
      </c>
      <c r="L173" s="90">
        <f t="shared" si="46"/>
        <v>0</v>
      </c>
      <c r="M173" s="90">
        <f t="shared" si="47"/>
        <v>0</v>
      </c>
      <c r="N173" s="95">
        <f t="shared" si="36"/>
      </c>
      <c r="O173" s="97"/>
      <c r="P173" s="12">
        <f t="shared" si="42"/>
        <v>0</v>
      </c>
      <c r="Q173" s="17"/>
      <c r="T173" s="19"/>
    </row>
    <row r="174" spans="1:20" s="10" customFormat="1" ht="15" hidden="1">
      <c r="A174" s="67" t="s">
        <v>236</v>
      </c>
      <c r="B174" s="9" t="s">
        <v>71</v>
      </c>
      <c r="C174" s="111"/>
      <c r="D174" s="112"/>
      <c r="E174" s="111"/>
      <c r="F174" s="190">
        <f t="shared" si="34"/>
      </c>
      <c r="G174" s="94"/>
      <c r="H174" s="94"/>
      <c r="I174" s="94"/>
      <c r="J174" s="95">
        <f>IF(H174&lt;&gt;0,I174/H174*100,"")</f>
      </c>
      <c r="K174" s="90">
        <f t="shared" si="39"/>
        <v>0</v>
      </c>
      <c r="L174" s="90">
        <f t="shared" si="46"/>
        <v>0</v>
      </c>
      <c r="M174" s="90">
        <f t="shared" si="47"/>
        <v>0</v>
      </c>
      <c r="N174" s="95">
        <f t="shared" si="36"/>
      </c>
      <c r="O174" s="97"/>
      <c r="P174" s="12">
        <f t="shared" si="42"/>
        <v>0</v>
      </c>
      <c r="Q174" s="17"/>
      <c r="T174" s="19"/>
    </row>
    <row r="175" spans="1:20" s="10" customFormat="1" ht="20.25" customHeight="1" hidden="1">
      <c r="A175" s="67" t="s">
        <v>399</v>
      </c>
      <c r="B175" s="9" t="s">
        <v>72</v>
      </c>
      <c r="C175" s="111"/>
      <c r="D175" s="112"/>
      <c r="E175" s="111"/>
      <c r="F175" s="190">
        <f t="shared" si="34"/>
      </c>
      <c r="G175" s="94"/>
      <c r="H175" s="94"/>
      <c r="I175" s="94"/>
      <c r="J175" s="95">
        <f>IF(H175&lt;&gt;0,I175/H175*100,"")</f>
      </c>
      <c r="K175" s="90">
        <f t="shared" si="39"/>
        <v>0</v>
      </c>
      <c r="L175" s="90">
        <f t="shared" si="46"/>
        <v>0</v>
      </c>
      <c r="M175" s="90">
        <f t="shared" si="47"/>
        <v>0</v>
      </c>
      <c r="N175" s="95">
        <f t="shared" si="36"/>
      </c>
      <c r="O175" s="97"/>
      <c r="P175" s="12">
        <f t="shared" si="42"/>
        <v>0</v>
      </c>
      <c r="Q175" s="17"/>
      <c r="T175" s="19"/>
    </row>
    <row r="176" spans="1:20" s="10" customFormat="1" ht="25.5" hidden="1">
      <c r="A176" s="67" t="s">
        <v>400</v>
      </c>
      <c r="B176" s="9" t="s">
        <v>73</v>
      </c>
      <c r="C176" s="111"/>
      <c r="D176" s="112"/>
      <c r="E176" s="111"/>
      <c r="F176" s="190">
        <f t="shared" si="34"/>
      </c>
      <c r="G176" s="94"/>
      <c r="H176" s="94"/>
      <c r="I176" s="94"/>
      <c r="J176" s="95">
        <f>IF(H176&lt;&gt;0,I176/H176*100,"")</f>
      </c>
      <c r="K176" s="90">
        <f t="shared" si="39"/>
        <v>0</v>
      </c>
      <c r="L176" s="90">
        <f t="shared" si="46"/>
        <v>0</v>
      </c>
      <c r="M176" s="90">
        <f t="shared" si="47"/>
        <v>0</v>
      </c>
      <c r="N176" s="95">
        <f t="shared" si="36"/>
      </c>
      <c r="O176" s="97"/>
      <c r="P176" s="12">
        <f t="shared" si="42"/>
        <v>0</v>
      </c>
      <c r="Q176" s="17"/>
      <c r="T176" s="19"/>
    </row>
    <row r="177" spans="1:20" s="10" customFormat="1" ht="15" hidden="1">
      <c r="A177" s="67" t="s">
        <v>153</v>
      </c>
      <c r="B177" s="9" t="s">
        <v>149</v>
      </c>
      <c r="C177" s="111"/>
      <c r="D177" s="112"/>
      <c r="E177" s="111"/>
      <c r="F177" s="190">
        <f t="shared" si="34"/>
      </c>
      <c r="G177" s="94"/>
      <c r="H177" s="94"/>
      <c r="I177" s="94"/>
      <c r="J177" s="95"/>
      <c r="K177" s="90">
        <f t="shared" si="39"/>
        <v>0</v>
      </c>
      <c r="L177" s="90">
        <f t="shared" si="46"/>
        <v>0</v>
      </c>
      <c r="M177" s="90">
        <f t="shared" si="47"/>
        <v>0</v>
      </c>
      <c r="N177" s="95">
        <f t="shared" si="36"/>
      </c>
      <c r="O177" s="97"/>
      <c r="P177" s="12">
        <f t="shared" si="42"/>
        <v>0</v>
      </c>
      <c r="Q177" s="17"/>
      <c r="T177" s="19"/>
    </row>
    <row r="178" spans="1:20" s="10" customFormat="1" ht="15" hidden="1">
      <c r="A178" s="67" t="s">
        <v>214</v>
      </c>
      <c r="B178" s="9" t="s">
        <v>212</v>
      </c>
      <c r="C178" s="111"/>
      <c r="D178" s="112"/>
      <c r="E178" s="111"/>
      <c r="F178" s="190">
        <f>IF(D178&lt;&gt;0,E178/D178*100,"")</f>
      </c>
      <c r="G178" s="94"/>
      <c r="H178" s="94"/>
      <c r="I178" s="94"/>
      <c r="J178" s="95"/>
      <c r="K178" s="90">
        <f t="shared" si="39"/>
        <v>0</v>
      </c>
      <c r="L178" s="90">
        <f t="shared" si="46"/>
        <v>0</v>
      </c>
      <c r="M178" s="90">
        <f t="shared" si="47"/>
        <v>0</v>
      </c>
      <c r="N178" s="95">
        <f>IF(L178&lt;&gt;0,M178/L178*100,"")</f>
      </c>
      <c r="O178" s="97"/>
      <c r="P178" s="12">
        <f>IF(SUMSQ(C178:M178)&lt;&gt;0,1,0)</f>
        <v>0</v>
      </c>
      <c r="Q178" s="17"/>
      <c r="T178" s="19"/>
    </row>
    <row r="179" spans="1:20" s="10" customFormat="1" ht="15" hidden="1">
      <c r="A179" s="67" t="s">
        <v>257</v>
      </c>
      <c r="B179" s="9" t="s">
        <v>256</v>
      </c>
      <c r="C179" s="111"/>
      <c r="D179" s="112"/>
      <c r="E179" s="111"/>
      <c r="F179" s="190">
        <f>IF(D179&lt;&gt;0,E179/D179*100,"")</f>
      </c>
      <c r="G179" s="94"/>
      <c r="H179" s="94"/>
      <c r="I179" s="94"/>
      <c r="J179" s="95"/>
      <c r="K179" s="90">
        <f t="shared" si="39"/>
        <v>0</v>
      </c>
      <c r="L179" s="90">
        <f t="shared" si="46"/>
        <v>0</v>
      </c>
      <c r="M179" s="90">
        <f t="shared" si="47"/>
        <v>0</v>
      </c>
      <c r="N179" s="95">
        <f>IF(L179&lt;&gt;0,M179/L179*100,"")</f>
      </c>
      <c r="O179" s="97"/>
      <c r="P179" s="12">
        <f>IF(SUMSQ(C179:M179)&lt;&gt;0,1,0)</f>
        <v>0</v>
      </c>
      <c r="Q179" s="17"/>
      <c r="T179" s="19"/>
    </row>
    <row r="180" spans="1:20" s="10" customFormat="1" ht="15" hidden="1">
      <c r="A180" s="67" t="s">
        <v>151</v>
      </c>
      <c r="B180" s="9" t="s">
        <v>150</v>
      </c>
      <c r="C180" s="111"/>
      <c r="D180" s="112"/>
      <c r="E180" s="111"/>
      <c r="F180" s="190">
        <f t="shared" si="34"/>
      </c>
      <c r="G180" s="94"/>
      <c r="H180" s="94"/>
      <c r="I180" s="94"/>
      <c r="J180" s="95"/>
      <c r="K180" s="90">
        <f t="shared" si="39"/>
        <v>0</v>
      </c>
      <c r="L180" s="90">
        <f t="shared" si="46"/>
        <v>0</v>
      </c>
      <c r="M180" s="90">
        <f t="shared" si="47"/>
        <v>0</v>
      </c>
      <c r="N180" s="95">
        <f t="shared" si="36"/>
      </c>
      <c r="O180" s="97"/>
      <c r="P180" s="12">
        <f t="shared" si="42"/>
        <v>0</v>
      </c>
      <c r="Q180" s="17"/>
      <c r="T180" s="19"/>
    </row>
    <row r="181" spans="1:20" s="10" customFormat="1" ht="25.5" hidden="1">
      <c r="A181" s="67" t="s">
        <v>402</v>
      </c>
      <c r="B181" s="9" t="s">
        <v>74</v>
      </c>
      <c r="C181" s="111"/>
      <c r="D181" s="112"/>
      <c r="E181" s="111"/>
      <c r="F181" s="190">
        <f t="shared" si="34"/>
      </c>
      <c r="G181" s="94"/>
      <c r="H181" s="94"/>
      <c r="I181" s="94"/>
      <c r="J181" s="95">
        <f>IF(H181&lt;&gt;0,I181/H181*100,"")</f>
      </c>
      <c r="K181" s="90">
        <f t="shared" si="39"/>
        <v>0</v>
      </c>
      <c r="L181" s="90">
        <f t="shared" si="46"/>
        <v>0</v>
      </c>
      <c r="M181" s="90">
        <f t="shared" si="47"/>
        <v>0</v>
      </c>
      <c r="N181" s="95">
        <f t="shared" si="36"/>
      </c>
      <c r="O181" s="97"/>
      <c r="P181" s="12">
        <f t="shared" si="42"/>
        <v>0</v>
      </c>
      <c r="Q181" s="17"/>
      <c r="T181" s="19"/>
    </row>
    <row r="182" spans="1:20" s="10" customFormat="1" ht="38.25" hidden="1">
      <c r="A182" s="67" t="s">
        <v>403</v>
      </c>
      <c r="B182" s="9" t="s">
        <v>253</v>
      </c>
      <c r="C182" s="111"/>
      <c r="D182" s="112"/>
      <c r="E182" s="111"/>
      <c r="F182" s="190">
        <f t="shared" si="34"/>
      </c>
      <c r="G182" s="94"/>
      <c r="H182" s="94"/>
      <c r="I182" s="94"/>
      <c r="J182" s="95"/>
      <c r="K182" s="90">
        <f t="shared" si="39"/>
        <v>0</v>
      </c>
      <c r="L182" s="90">
        <f t="shared" si="46"/>
        <v>0</v>
      </c>
      <c r="M182" s="90">
        <f t="shared" si="47"/>
        <v>0</v>
      </c>
      <c r="N182" s="95">
        <f>IF(L182&lt;&gt;0,M182/L182*100,"")</f>
      </c>
      <c r="O182" s="97"/>
      <c r="P182" s="12">
        <f>IF(SUMSQ(C182:M182)&lt;&gt;0,1,0)</f>
        <v>0</v>
      </c>
      <c r="Q182" s="17"/>
      <c r="T182" s="19"/>
    </row>
    <row r="183" spans="1:20" s="10" customFormat="1" ht="45" customHeight="1" hidden="1">
      <c r="A183" s="67" t="s">
        <v>365</v>
      </c>
      <c r="B183" s="9" t="s">
        <v>366</v>
      </c>
      <c r="C183" s="94"/>
      <c r="D183" s="94"/>
      <c r="E183" s="94"/>
      <c r="F183" s="190">
        <f t="shared" si="34"/>
      </c>
      <c r="G183" s="94"/>
      <c r="H183" s="94"/>
      <c r="I183" s="94"/>
      <c r="J183" s="95"/>
      <c r="K183" s="90">
        <f t="shared" si="39"/>
        <v>0</v>
      </c>
      <c r="L183" s="90">
        <f t="shared" si="46"/>
        <v>0</v>
      </c>
      <c r="M183" s="90">
        <f>E183+I183</f>
        <v>0</v>
      </c>
      <c r="N183" s="95">
        <f>IF(L183&lt;&gt;0,M183/L183*100,"")</f>
      </c>
      <c r="O183" s="97"/>
      <c r="P183" s="12">
        <f>IF(SUMSQ(C183:M183)&lt;&gt;0,1,0)</f>
        <v>0</v>
      </c>
      <c r="Q183" s="17"/>
      <c r="T183" s="19"/>
    </row>
    <row r="184" spans="1:20" s="10" customFormat="1" ht="45" customHeight="1" hidden="1">
      <c r="A184" s="67" t="s">
        <v>367</v>
      </c>
      <c r="B184" s="9" t="s">
        <v>368</v>
      </c>
      <c r="C184" s="94"/>
      <c r="D184" s="94"/>
      <c r="E184" s="94"/>
      <c r="F184" s="190">
        <f t="shared" si="34"/>
      </c>
      <c r="G184" s="94"/>
      <c r="H184" s="94"/>
      <c r="I184" s="94"/>
      <c r="J184" s="95"/>
      <c r="K184" s="90">
        <f t="shared" si="39"/>
        <v>0</v>
      </c>
      <c r="L184" s="90">
        <f t="shared" si="46"/>
        <v>0</v>
      </c>
      <c r="M184" s="90">
        <f t="shared" si="47"/>
        <v>0</v>
      </c>
      <c r="N184" s="95">
        <f>IF(L184&lt;&gt;0,M184/L184*100,"")</f>
      </c>
      <c r="O184" s="97"/>
      <c r="P184" s="12"/>
      <c r="Q184" s="17"/>
      <c r="T184" s="19"/>
    </row>
    <row r="185" spans="1:20" s="10" customFormat="1" ht="21.75" customHeight="1" hidden="1">
      <c r="A185" s="67" t="s">
        <v>404</v>
      </c>
      <c r="B185" s="9" t="s">
        <v>75</v>
      </c>
      <c r="C185" s="111"/>
      <c r="D185" s="112"/>
      <c r="E185" s="111"/>
      <c r="F185" s="190">
        <f t="shared" si="34"/>
      </c>
      <c r="G185" s="94"/>
      <c r="H185" s="94"/>
      <c r="I185" s="94"/>
      <c r="J185" s="95">
        <f>IF(H185&lt;&gt;0,I185/H185*100,"")</f>
      </c>
      <c r="K185" s="90">
        <f t="shared" si="39"/>
        <v>0</v>
      </c>
      <c r="L185" s="90">
        <f t="shared" si="46"/>
        <v>0</v>
      </c>
      <c r="M185" s="90">
        <f t="shared" si="47"/>
        <v>0</v>
      </c>
      <c r="N185" s="95">
        <f t="shared" si="36"/>
      </c>
      <c r="O185" s="97"/>
      <c r="P185" s="12">
        <f t="shared" si="42"/>
        <v>0</v>
      </c>
      <c r="Q185" s="17"/>
      <c r="T185" s="19"/>
    </row>
    <row r="186" spans="1:20" s="10" customFormat="1" ht="25.5" customHeight="1" hidden="1">
      <c r="A186" s="71" t="s">
        <v>405</v>
      </c>
      <c r="B186" s="9" t="s">
        <v>381</v>
      </c>
      <c r="C186" s="111"/>
      <c r="D186" s="112"/>
      <c r="E186" s="111"/>
      <c r="F186" s="189">
        <f>IF(D186&lt;&gt;0,E186/D186*100,"")</f>
      </c>
      <c r="G186" s="99"/>
      <c r="H186" s="106"/>
      <c r="I186" s="106"/>
      <c r="J186" s="105">
        <f>IF(H186&lt;&gt;0,I186/H186*100,"")</f>
      </c>
      <c r="K186" s="90">
        <f t="shared" si="39"/>
        <v>0</v>
      </c>
      <c r="L186" s="90">
        <f t="shared" si="46"/>
        <v>0</v>
      </c>
      <c r="M186" s="90">
        <f t="shared" si="47"/>
        <v>0</v>
      </c>
      <c r="N186" s="105">
        <f>IF(L186&lt;&gt;0,M186/L186*100,"")</f>
      </c>
      <c r="O186" s="97"/>
      <c r="P186" s="12">
        <f>IF(SUMSQ(C186:M186)&lt;&gt;0,1,0)</f>
        <v>0</v>
      </c>
      <c r="Q186" s="17"/>
      <c r="T186" s="19"/>
    </row>
    <row r="187" spans="1:20" s="10" customFormat="1" ht="24" customHeight="1" hidden="1">
      <c r="A187" s="67" t="s">
        <v>240</v>
      </c>
      <c r="B187" s="9" t="s">
        <v>158</v>
      </c>
      <c r="C187" s="111"/>
      <c r="D187" s="112"/>
      <c r="E187" s="111"/>
      <c r="F187" s="190">
        <f>IF(D187&lt;&gt;0,E187/D187*100,"")</f>
      </c>
      <c r="G187" s="94"/>
      <c r="H187" s="94"/>
      <c r="I187" s="94"/>
      <c r="J187" s="95">
        <f>IF(H187&lt;&gt;0,I187/H187*100,"")</f>
      </c>
      <c r="K187" s="90">
        <f t="shared" si="39"/>
        <v>0</v>
      </c>
      <c r="L187" s="90">
        <f t="shared" si="46"/>
        <v>0</v>
      </c>
      <c r="M187" s="90">
        <f t="shared" si="47"/>
        <v>0</v>
      </c>
      <c r="N187" s="95">
        <f>IF(L187&lt;&gt;0,M187/L187*100,"")</f>
      </c>
      <c r="O187" s="97"/>
      <c r="P187" s="12">
        <f t="shared" si="42"/>
        <v>0</v>
      </c>
      <c r="Q187" s="17"/>
      <c r="T187" s="19"/>
    </row>
    <row r="188" spans="1:20" s="10" customFormat="1" ht="25.5" hidden="1">
      <c r="A188" s="67" t="s">
        <v>406</v>
      </c>
      <c r="B188" s="9" t="s">
        <v>76</v>
      </c>
      <c r="C188" s="111"/>
      <c r="D188" s="112"/>
      <c r="E188" s="111"/>
      <c r="F188" s="190">
        <f t="shared" si="34"/>
      </c>
      <c r="G188" s="94"/>
      <c r="H188" s="94"/>
      <c r="I188" s="94"/>
      <c r="J188" s="95">
        <f>IF(H188&lt;&gt;0,I188/H188*100,"")</f>
      </c>
      <c r="K188" s="90">
        <f t="shared" si="39"/>
        <v>0</v>
      </c>
      <c r="L188" s="90">
        <f t="shared" si="46"/>
        <v>0</v>
      </c>
      <c r="M188" s="90">
        <f t="shared" si="47"/>
        <v>0</v>
      </c>
      <c r="N188" s="95">
        <f t="shared" si="36"/>
      </c>
      <c r="O188" s="97"/>
      <c r="P188" s="12">
        <f t="shared" si="42"/>
        <v>0</v>
      </c>
      <c r="Q188" s="17"/>
      <c r="T188" s="19"/>
    </row>
    <row r="189" spans="1:20" s="10" customFormat="1" ht="25.5" hidden="1">
      <c r="A189" s="67" t="s">
        <v>215</v>
      </c>
      <c r="B189" s="9" t="s">
        <v>159</v>
      </c>
      <c r="C189" s="94"/>
      <c r="D189" s="94"/>
      <c r="E189" s="94"/>
      <c r="F189" s="190">
        <f t="shared" si="34"/>
      </c>
      <c r="G189" s="94"/>
      <c r="H189" s="94"/>
      <c r="I189" s="94"/>
      <c r="J189" s="95">
        <f>IF(H189&lt;&gt;0,I189/H189*100,"")</f>
      </c>
      <c r="K189" s="90">
        <f t="shared" si="39"/>
        <v>0</v>
      </c>
      <c r="L189" s="90">
        <f t="shared" si="46"/>
        <v>0</v>
      </c>
      <c r="M189" s="90">
        <f t="shared" si="47"/>
        <v>0</v>
      </c>
      <c r="N189" s="95">
        <f t="shared" si="36"/>
      </c>
      <c r="O189" s="97"/>
      <c r="P189" s="12">
        <f t="shared" si="42"/>
        <v>0</v>
      </c>
      <c r="Q189" s="17"/>
      <c r="T189" s="19"/>
    </row>
    <row r="190" spans="1:20" s="10" customFormat="1" ht="32.25" customHeight="1" hidden="1">
      <c r="A190" s="87" t="s">
        <v>407</v>
      </c>
      <c r="B190" s="9" t="s">
        <v>148</v>
      </c>
      <c r="C190" s="99"/>
      <c r="D190" s="99"/>
      <c r="E190" s="94"/>
      <c r="F190" s="189">
        <f t="shared" si="34"/>
      </c>
      <c r="G190" s="99"/>
      <c r="H190" s="106"/>
      <c r="I190" s="106"/>
      <c r="J190" s="105"/>
      <c r="K190" s="90">
        <f t="shared" si="39"/>
        <v>0</v>
      </c>
      <c r="L190" s="90">
        <f t="shared" si="46"/>
        <v>0</v>
      </c>
      <c r="M190" s="90">
        <f t="shared" si="47"/>
        <v>0</v>
      </c>
      <c r="N190" s="105">
        <f t="shared" si="36"/>
      </c>
      <c r="O190" s="97"/>
      <c r="P190" s="12">
        <f t="shared" si="42"/>
        <v>0</v>
      </c>
      <c r="Q190" s="17"/>
      <c r="T190" s="19"/>
    </row>
    <row r="191" spans="1:20" s="10" customFormat="1" ht="15" hidden="1">
      <c r="A191" s="71"/>
      <c r="B191" s="9" t="s">
        <v>237</v>
      </c>
      <c r="C191" s="99"/>
      <c r="D191" s="99"/>
      <c r="E191" s="94"/>
      <c r="F191" s="189">
        <f>IF(D191&lt;&gt;0,E191/D191*100,"")</f>
      </c>
      <c r="G191" s="99"/>
      <c r="H191" s="99"/>
      <c r="I191" s="99"/>
      <c r="J191" s="105"/>
      <c r="K191" s="90">
        <f t="shared" si="39"/>
        <v>0</v>
      </c>
      <c r="L191" s="90">
        <f t="shared" si="46"/>
        <v>0</v>
      </c>
      <c r="M191" s="90">
        <f t="shared" si="47"/>
        <v>0</v>
      </c>
      <c r="N191" s="105">
        <f>IF(L191&lt;&gt;0,M191/L191*100,"")</f>
      </c>
      <c r="O191" s="97"/>
      <c r="P191" s="12">
        <f>IF(SUMSQ(C191:M191)&lt;&gt;0,1,0)</f>
        <v>0</v>
      </c>
      <c r="Q191" s="17"/>
      <c r="T191" s="19"/>
    </row>
    <row r="192" spans="1:20" s="10" customFormat="1" ht="36" customHeight="1" hidden="1">
      <c r="A192" s="67" t="s">
        <v>408</v>
      </c>
      <c r="B192" s="9" t="s">
        <v>230</v>
      </c>
      <c r="C192" s="99"/>
      <c r="D192" s="99"/>
      <c r="E192" s="94"/>
      <c r="F192" s="189">
        <f>IF(D192&lt;&gt;0,E192/D192*100,"")</f>
      </c>
      <c r="G192" s="99"/>
      <c r="H192" s="106"/>
      <c r="I192" s="106"/>
      <c r="J192" s="105"/>
      <c r="K192" s="90">
        <f t="shared" si="39"/>
        <v>0</v>
      </c>
      <c r="L192" s="90">
        <f t="shared" si="46"/>
        <v>0</v>
      </c>
      <c r="M192" s="90">
        <f t="shared" si="47"/>
        <v>0</v>
      </c>
      <c r="N192" s="105">
        <f>IF(L192&lt;&gt;0,M192/L192*100,"")</f>
      </c>
      <c r="O192" s="97"/>
      <c r="P192" s="12">
        <f>IF(SUMSQ(C192:M192)&lt;&gt;0,1,0)</f>
        <v>0</v>
      </c>
      <c r="Q192" s="17"/>
      <c r="T192" s="19"/>
    </row>
    <row r="193" spans="1:20" s="10" customFormat="1" ht="54" customHeight="1" hidden="1">
      <c r="A193" s="67" t="s">
        <v>384</v>
      </c>
      <c r="B193" s="9" t="s">
        <v>164</v>
      </c>
      <c r="C193" s="111"/>
      <c r="D193" s="112"/>
      <c r="E193" s="111"/>
      <c r="F193" s="189">
        <f>IF(D193&lt;&gt;0,E193/D193*100,"")</f>
      </c>
      <c r="G193" s="99"/>
      <c r="H193" s="99"/>
      <c r="I193" s="99"/>
      <c r="J193" s="105"/>
      <c r="K193" s="90">
        <f t="shared" si="39"/>
        <v>0</v>
      </c>
      <c r="L193" s="90">
        <f t="shared" si="46"/>
        <v>0</v>
      </c>
      <c r="M193" s="90">
        <f t="shared" si="47"/>
        <v>0</v>
      </c>
      <c r="N193" s="105">
        <f>IF(L193&lt;&gt;0,M193/L193*100,"")</f>
      </c>
      <c r="O193" s="97"/>
      <c r="P193" s="12">
        <f t="shared" si="42"/>
        <v>0</v>
      </c>
      <c r="Q193" s="17"/>
      <c r="T193" s="19"/>
    </row>
    <row r="194" spans="1:20" s="10" customFormat="1" ht="33" customHeight="1" hidden="1">
      <c r="A194" s="67" t="s">
        <v>409</v>
      </c>
      <c r="B194" s="9" t="s">
        <v>77</v>
      </c>
      <c r="C194" s="111"/>
      <c r="D194" s="112"/>
      <c r="E194" s="111"/>
      <c r="F194" s="190">
        <f t="shared" si="34"/>
      </c>
      <c r="G194" s="111"/>
      <c r="H194" s="111"/>
      <c r="I194" s="111"/>
      <c r="J194" s="95">
        <f>IF(H194&lt;&gt;0,I194/H194*100,"")</f>
      </c>
      <c r="K194" s="90">
        <f t="shared" si="39"/>
        <v>0</v>
      </c>
      <c r="L194" s="90">
        <f t="shared" si="46"/>
        <v>0</v>
      </c>
      <c r="M194" s="90">
        <f t="shared" si="47"/>
        <v>0</v>
      </c>
      <c r="N194" s="95">
        <f t="shared" si="36"/>
      </c>
      <c r="O194" s="97"/>
      <c r="P194" s="12">
        <f t="shared" si="42"/>
        <v>0</v>
      </c>
      <c r="Q194" s="17"/>
      <c r="T194" s="19"/>
    </row>
    <row r="195" spans="1:20" s="10" customFormat="1" ht="90" customHeight="1" hidden="1">
      <c r="A195" s="67" t="s">
        <v>410</v>
      </c>
      <c r="B195" s="9" t="s">
        <v>333</v>
      </c>
      <c r="C195" s="111"/>
      <c r="D195" s="112"/>
      <c r="E195" s="111"/>
      <c r="F195" s="190">
        <f>IF(D195&lt;&gt;0,E195/D195*100,"")</f>
      </c>
      <c r="G195" s="94"/>
      <c r="H195" s="94"/>
      <c r="I195" s="94"/>
      <c r="J195" s="95">
        <f>IF(H195&lt;&gt;0,I195/H195*100,"")</f>
      </c>
      <c r="K195" s="90">
        <f t="shared" si="39"/>
        <v>0</v>
      </c>
      <c r="L195" s="90">
        <f t="shared" si="46"/>
        <v>0</v>
      </c>
      <c r="M195" s="90">
        <f t="shared" si="47"/>
        <v>0</v>
      </c>
      <c r="N195" s="95">
        <f>IF(L195&lt;&gt;0,M195/L195*100,"")</f>
      </c>
      <c r="O195" s="97"/>
      <c r="P195" s="12"/>
      <c r="Q195" s="17"/>
      <c r="T195" s="19"/>
    </row>
    <row r="196" spans="1:20" s="10" customFormat="1" ht="25.5" hidden="1">
      <c r="A196" s="67" t="s">
        <v>99</v>
      </c>
      <c r="B196" s="9" t="s">
        <v>78</v>
      </c>
      <c r="C196" s="111"/>
      <c r="D196" s="112"/>
      <c r="E196" s="111"/>
      <c r="F196" s="190">
        <f t="shared" si="34"/>
      </c>
      <c r="G196" s="94"/>
      <c r="H196" s="94"/>
      <c r="I196" s="94"/>
      <c r="J196" s="95"/>
      <c r="K196" s="90">
        <f t="shared" si="39"/>
        <v>0</v>
      </c>
      <c r="L196" s="90">
        <f t="shared" si="46"/>
        <v>0</v>
      </c>
      <c r="M196" s="90">
        <f t="shared" si="47"/>
        <v>0</v>
      </c>
      <c r="N196" s="95">
        <f t="shared" si="36"/>
      </c>
      <c r="O196" s="97"/>
      <c r="P196" s="12">
        <f t="shared" si="42"/>
        <v>0</v>
      </c>
      <c r="Q196" s="17"/>
      <c r="T196" s="19"/>
    </row>
    <row r="197" spans="1:20" s="10" customFormat="1" ht="23.25" customHeight="1" hidden="1">
      <c r="A197" s="67" t="s">
        <v>411</v>
      </c>
      <c r="B197" s="9" t="s">
        <v>147</v>
      </c>
      <c r="C197" s="111"/>
      <c r="D197" s="112"/>
      <c r="E197" s="111"/>
      <c r="F197" s="190">
        <f t="shared" si="34"/>
      </c>
      <c r="G197" s="94"/>
      <c r="H197" s="94"/>
      <c r="I197" s="94"/>
      <c r="J197" s="95">
        <f aca="true" t="shared" si="49" ref="J197:J209">IF(H197&lt;&gt;0,I197/H197*100,"")</f>
      </c>
      <c r="K197" s="90">
        <f t="shared" si="39"/>
        <v>0</v>
      </c>
      <c r="L197" s="90">
        <f t="shared" si="46"/>
        <v>0</v>
      </c>
      <c r="M197" s="90">
        <f t="shared" si="47"/>
        <v>0</v>
      </c>
      <c r="N197" s="95">
        <f t="shared" si="36"/>
      </c>
      <c r="O197" s="97"/>
      <c r="P197" s="12">
        <f t="shared" si="42"/>
        <v>0</v>
      </c>
      <c r="Q197" s="17"/>
      <c r="T197" s="19"/>
    </row>
    <row r="198" spans="1:20" s="13" customFormat="1" ht="0.75" customHeight="1" hidden="1">
      <c r="A198" s="65" t="s">
        <v>137</v>
      </c>
      <c r="B198" s="66" t="s">
        <v>136</v>
      </c>
      <c r="C198" s="98">
        <f>C199</f>
        <v>0</v>
      </c>
      <c r="D198" s="99">
        <f>D199</f>
        <v>0</v>
      </c>
      <c r="E198" s="100">
        <f>E199</f>
        <v>0</v>
      </c>
      <c r="F198" s="188">
        <f t="shared" si="34"/>
      </c>
      <c r="G198" s="98">
        <f>G199</f>
        <v>0</v>
      </c>
      <c r="H198" s="98">
        <f>H199</f>
        <v>0</v>
      </c>
      <c r="I198" s="98">
        <f>I199</f>
        <v>0</v>
      </c>
      <c r="J198" s="101">
        <f t="shared" si="49"/>
      </c>
      <c r="K198" s="90">
        <f t="shared" si="39"/>
        <v>0</v>
      </c>
      <c r="L198" s="90">
        <f t="shared" si="46"/>
        <v>0</v>
      </c>
      <c r="M198" s="90">
        <f t="shared" si="47"/>
        <v>0</v>
      </c>
      <c r="N198" s="101">
        <f t="shared" si="36"/>
      </c>
      <c r="O198" s="93"/>
      <c r="P198" s="12">
        <f t="shared" si="42"/>
        <v>0</v>
      </c>
      <c r="Q198" s="17"/>
      <c r="T198" s="26"/>
    </row>
    <row r="199" spans="1:20" s="10" customFormat="1" ht="26.25" customHeight="1" hidden="1">
      <c r="A199" s="73" t="s">
        <v>208</v>
      </c>
      <c r="B199" s="9" t="s">
        <v>207</v>
      </c>
      <c r="C199" s="99"/>
      <c r="D199" s="99"/>
      <c r="E199" s="94"/>
      <c r="F199" s="189">
        <f>IF(D199&lt;&gt;0,E199/D199*100,"")</f>
      </c>
      <c r="G199" s="99"/>
      <c r="H199" s="99"/>
      <c r="I199" s="99"/>
      <c r="J199" s="105">
        <f t="shared" si="49"/>
      </c>
      <c r="K199" s="90">
        <f t="shared" si="39"/>
        <v>0</v>
      </c>
      <c r="L199" s="90">
        <f t="shared" si="46"/>
        <v>0</v>
      </c>
      <c r="M199" s="90">
        <f t="shared" si="47"/>
        <v>0</v>
      </c>
      <c r="N199" s="105">
        <f>IF(L199&lt;&gt;0,M199/L199*100,"")</f>
      </c>
      <c r="O199" s="97"/>
      <c r="P199" s="12">
        <f>IF(SUMSQ(C199:M199)&lt;&gt;0,1,0)</f>
        <v>0</v>
      </c>
      <c r="Q199" s="17"/>
      <c r="T199" s="19"/>
    </row>
    <row r="200" spans="1:20" s="13" customFormat="1" ht="19.5" customHeight="1">
      <c r="A200" s="65" t="s">
        <v>100</v>
      </c>
      <c r="B200" s="66" t="s">
        <v>435</v>
      </c>
      <c r="C200" s="116">
        <v>3837971</v>
      </c>
      <c r="D200" s="118">
        <v>4458558</v>
      </c>
      <c r="E200" s="116">
        <v>4456543.13</v>
      </c>
      <c r="F200" s="180">
        <f>IF(D200&lt;&gt;0,E200/D200*100,"")</f>
        <v>99.95480893149758</v>
      </c>
      <c r="G200" s="120">
        <v>0</v>
      </c>
      <c r="H200" s="120">
        <v>113503</v>
      </c>
      <c r="I200" s="120">
        <v>118489.22</v>
      </c>
      <c r="J200" s="119">
        <f t="shared" si="49"/>
        <v>104.39302925913853</v>
      </c>
      <c r="K200" s="119">
        <f>C200+G200</f>
        <v>3837971</v>
      </c>
      <c r="L200" s="119">
        <f>D200+H200</f>
        <v>4572061</v>
      </c>
      <c r="M200" s="119">
        <f>E200+I200</f>
        <v>4575032.35</v>
      </c>
      <c r="N200" s="119">
        <f>IF(L200&lt;&gt;0,M200/L200*100,"")</f>
        <v>100.06498929038786</v>
      </c>
      <c r="O200" s="93"/>
      <c r="P200" s="12">
        <f t="shared" si="42"/>
        <v>1</v>
      </c>
      <c r="Q200" s="17"/>
      <c r="T200" s="26"/>
    </row>
    <row r="201" spans="1:20" s="13" customFormat="1" ht="30.75" customHeight="1" hidden="1">
      <c r="A201" s="65" t="s">
        <v>101</v>
      </c>
      <c r="B201" s="66" t="s">
        <v>79</v>
      </c>
      <c r="C201" s="98"/>
      <c r="D201" s="113">
        <v>0</v>
      </c>
      <c r="E201" s="100">
        <v>0</v>
      </c>
      <c r="F201" s="185" t="s">
        <v>251</v>
      </c>
      <c r="G201" s="128"/>
      <c r="H201" s="108"/>
      <c r="I201" s="108"/>
      <c r="J201" s="101">
        <f t="shared" si="49"/>
      </c>
      <c r="K201" s="90">
        <f t="shared" si="39"/>
        <v>0</v>
      </c>
      <c r="L201" s="90">
        <f t="shared" si="46"/>
        <v>0</v>
      </c>
      <c r="M201" s="90">
        <f t="shared" si="47"/>
        <v>0</v>
      </c>
      <c r="N201" s="101">
        <f t="shared" si="36"/>
      </c>
      <c r="O201" s="93"/>
      <c r="P201" s="12">
        <f t="shared" si="42"/>
        <v>0</v>
      </c>
      <c r="Q201" s="17"/>
      <c r="T201" s="26"/>
    </row>
    <row r="202" spans="1:20" s="13" customFormat="1" ht="22.5" customHeight="1">
      <c r="A202" s="65" t="s">
        <v>102</v>
      </c>
      <c r="B202" s="66" t="s">
        <v>436</v>
      </c>
      <c r="C202" s="116">
        <v>1831439</v>
      </c>
      <c r="D202" s="118">
        <v>2587390</v>
      </c>
      <c r="E202" s="116">
        <v>2584178.83</v>
      </c>
      <c r="F202" s="180">
        <f t="shared" si="34"/>
        <v>99.87589153548558</v>
      </c>
      <c r="G202" s="126">
        <v>0</v>
      </c>
      <c r="H202" s="126">
        <v>188824</v>
      </c>
      <c r="I202" s="126">
        <v>188823</v>
      </c>
      <c r="J202" s="119">
        <f t="shared" si="49"/>
        <v>99.99947040630428</v>
      </c>
      <c r="K202" s="119">
        <f aca="true" t="shared" si="50" ref="K202:M204">C202+G202</f>
        <v>1831439</v>
      </c>
      <c r="L202" s="119">
        <f t="shared" si="50"/>
        <v>2776214</v>
      </c>
      <c r="M202" s="119">
        <f t="shared" si="50"/>
        <v>2773001.83</v>
      </c>
      <c r="N202" s="119">
        <f t="shared" si="36"/>
        <v>99.88429674369483</v>
      </c>
      <c r="O202" s="93"/>
      <c r="P202" s="12">
        <f t="shared" si="42"/>
        <v>1</v>
      </c>
      <c r="Q202" s="17"/>
      <c r="T202" s="26"/>
    </row>
    <row r="203" spans="1:20" s="51" customFormat="1" ht="23.25" customHeight="1">
      <c r="A203" s="65" t="s">
        <v>462</v>
      </c>
      <c r="B203" s="66" t="s">
        <v>461</v>
      </c>
      <c r="C203" s="120">
        <v>40000</v>
      </c>
      <c r="D203" s="120">
        <f>SUM(D204:D208)</f>
        <v>801619</v>
      </c>
      <c r="E203" s="120">
        <f>SUM(E204:E208)</f>
        <v>801597.15</v>
      </c>
      <c r="F203" s="180">
        <f t="shared" si="34"/>
        <v>99.99727426620377</v>
      </c>
      <c r="G203" s="126">
        <v>0</v>
      </c>
      <c r="H203" s="120">
        <f>SUM(H204:H208)</f>
        <v>946358</v>
      </c>
      <c r="I203" s="120">
        <f>SUM(I204:I208)</f>
        <v>392754.8</v>
      </c>
      <c r="J203" s="119">
        <f t="shared" si="49"/>
        <v>41.50171499580497</v>
      </c>
      <c r="K203" s="119">
        <f t="shared" si="50"/>
        <v>40000</v>
      </c>
      <c r="L203" s="119">
        <f t="shared" si="50"/>
        <v>1747977</v>
      </c>
      <c r="M203" s="119">
        <f t="shared" si="50"/>
        <v>1194351.95</v>
      </c>
      <c r="N203" s="17">
        <f>IF(L203&lt;&gt;0,M203/L203*100,"")</f>
        <v>68.32766964325046</v>
      </c>
      <c r="O203" s="93"/>
      <c r="P203" s="48">
        <f t="shared" si="42"/>
        <v>1</v>
      </c>
      <c r="Q203" s="49"/>
      <c r="T203" s="52"/>
    </row>
    <row r="204" spans="1:20" s="13" customFormat="1" ht="38.25" customHeight="1">
      <c r="A204" s="67" t="s">
        <v>206</v>
      </c>
      <c r="B204" s="9" t="s">
        <v>454</v>
      </c>
      <c r="C204" s="127">
        <v>0</v>
      </c>
      <c r="D204" s="127">
        <v>520000</v>
      </c>
      <c r="E204" s="127">
        <v>519983.75</v>
      </c>
      <c r="F204" s="181">
        <f t="shared" si="34"/>
        <v>99.996875</v>
      </c>
      <c r="G204" s="122"/>
      <c r="H204" s="122"/>
      <c r="I204" s="122"/>
      <c r="J204" s="117">
        <f t="shared" si="49"/>
      </c>
      <c r="K204" s="117">
        <f>C204+G204</f>
        <v>0</v>
      </c>
      <c r="L204" s="117">
        <f t="shared" si="50"/>
        <v>520000</v>
      </c>
      <c r="M204" s="117">
        <f t="shared" si="50"/>
        <v>519983.75</v>
      </c>
      <c r="N204" s="18">
        <f>IF(L204&lt;&gt;0,M204/L204*100,"")</f>
        <v>99.996875</v>
      </c>
      <c r="O204" s="93"/>
      <c r="P204" s="12"/>
      <c r="Q204" s="17"/>
      <c r="R204" s="26"/>
      <c r="T204" s="26"/>
    </row>
    <row r="205" spans="1:20" s="13" customFormat="1" ht="27.75" customHeight="1">
      <c r="A205" s="10" t="s">
        <v>28</v>
      </c>
      <c r="B205" s="9" t="s">
        <v>437</v>
      </c>
      <c r="C205" s="127">
        <v>0</v>
      </c>
      <c r="D205" s="129">
        <v>93923</v>
      </c>
      <c r="E205" s="130">
        <v>93923</v>
      </c>
      <c r="F205" s="181">
        <f t="shared" si="34"/>
        <v>100</v>
      </c>
      <c r="G205" s="127">
        <v>0</v>
      </c>
      <c r="H205" s="127">
        <v>693758</v>
      </c>
      <c r="I205" s="127">
        <v>193758</v>
      </c>
      <c r="J205" s="117">
        <f t="shared" si="49"/>
        <v>27.92875901971581</v>
      </c>
      <c r="K205" s="117">
        <f>C205+G205</f>
        <v>0</v>
      </c>
      <c r="L205" s="117">
        <f>D205+H205</f>
        <v>787681</v>
      </c>
      <c r="M205" s="117">
        <f t="shared" si="47"/>
        <v>287681</v>
      </c>
      <c r="N205" s="18">
        <f t="shared" si="36"/>
        <v>36.52252625110927</v>
      </c>
      <c r="O205" s="93"/>
      <c r="P205" s="12">
        <f t="shared" si="42"/>
        <v>1</v>
      </c>
      <c r="Q205" s="17"/>
      <c r="T205" s="26"/>
    </row>
    <row r="206" spans="1:20" s="13" customFormat="1" ht="34.5" customHeight="1" hidden="1">
      <c r="A206" s="65"/>
      <c r="C206" s="115"/>
      <c r="D206" s="114"/>
      <c r="E206" s="115"/>
      <c r="F206" s="190">
        <f t="shared" si="34"/>
      </c>
      <c r="G206" s="94">
        <v>0</v>
      </c>
      <c r="H206" s="111"/>
      <c r="I206" s="111"/>
      <c r="J206" s="95">
        <f t="shared" si="49"/>
      </c>
      <c r="K206" s="95">
        <f t="shared" si="39"/>
        <v>0</v>
      </c>
      <c r="L206" s="95">
        <f t="shared" si="46"/>
        <v>0</v>
      </c>
      <c r="M206" s="95">
        <f t="shared" si="47"/>
        <v>0</v>
      </c>
      <c r="N206" s="96">
        <f t="shared" si="36"/>
      </c>
      <c r="O206" s="93"/>
      <c r="P206" s="12">
        <f t="shared" si="42"/>
        <v>0</v>
      </c>
      <c r="Q206" s="17"/>
      <c r="T206" s="26"/>
    </row>
    <row r="207" spans="1:20" s="13" customFormat="1" ht="36" customHeight="1">
      <c r="A207" s="67" t="s">
        <v>29</v>
      </c>
      <c r="B207" s="9" t="s">
        <v>438</v>
      </c>
      <c r="C207" s="127">
        <v>40000</v>
      </c>
      <c r="D207" s="127">
        <v>35776</v>
      </c>
      <c r="E207" s="130">
        <v>35770.4</v>
      </c>
      <c r="F207" s="181">
        <f t="shared" si="34"/>
        <v>99.98434704830053</v>
      </c>
      <c r="G207" s="127">
        <v>0</v>
      </c>
      <c r="H207" s="127">
        <v>252600</v>
      </c>
      <c r="I207" s="127">
        <v>198996.8</v>
      </c>
      <c r="J207" s="117">
        <f t="shared" si="49"/>
        <v>78.77941409342834</v>
      </c>
      <c r="K207" s="117">
        <f>C207+G207</f>
        <v>40000</v>
      </c>
      <c r="L207" s="117">
        <f>D207+H207</f>
        <v>288376</v>
      </c>
      <c r="M207" s="117">
        <f t="shared" si="47"/>
        <v>234767.19999999998</v>
      </c>
      <c r="N207" s="18">
        <f>IF(L207&lt;&gt;0,M207/L207*100,"")</f>
        <v>81.41010347601741</v>
      </c>
      <c r="O207" s="93"/>
      <c r="P207" s="12">
        <f t="shared" si="42"/>
        <v>1</v>
      </c>
      <c r="Q207" s="17"/>
      <c r="T207" s="26"/>
    </row>
    <row r="208" spans="1:20" s="13" customFormat="1" ht="28.5" customHeight="1">
      <c r="A208" s="67" t="s">
        <v>30</v>
      </c>
      <c r="B208" s="9" t="s">
        <v>439</v>
      </c>
      <c r="C208" s="127">
        <v>0</v>
      </c>
      <c r="D208" s="127">
        <v>151920</v>
      </c>
      <c r="E208" s="127">
        <v>151920</v>
      </c>
      <c r="F208" s="181">
        <f t="shared" si="34"/>
        <v>100</v>
      </c>
      <c r="G208" s="127"/>
      <c r="H208" s="127"/>
      <c r="I208" s="127"/>
      <c r="J208" s="117">
        <f t="shared" si="49"/>
      </c>
      <c r="K208" s="117">
        <f>C208+G208</f>
        <v>0</v>
      </c>
      <c r="L208" s="117">
        <f>D208+H208</f>
        <v>151920</v>
      </c>
      <c r="M208" s="117">
        <f t="shared" si="47"/>
        <v>151920</v>
      </c>
      <c r="N208" s="18">
        <f t="shared" si="36"/>
        <v>100</v>
      </c>
      <c r="O208" s="93"/>
      <c r="P208" s="12"/>
      <c r="Q208" s="17"/>
      <c r="T208" s="26"/>
    </row>
    <row r="209" spans="1:20" s="13" customFormat="1" ht="0.75" customHeight="1" hidden="1">
      <c r="A209" s="65" t="s">
        <v>135</v>
      </c>
      <c r="B209" s="66" t="s">
        <v>412</v>
      </c>
      <c r="C209" s="98"/>
      <c r="D209" s="98"/>
      <c r="E209" s="100"/>
      <c r="F209" s="181">
        <f t="shared" si="34"/>
      </c>
      <c r="G209" s="98"/>
      <c r="H209" s="98"/>
      <c r="I209" s="98"/>
      <c r="J209" s="101">
        <f t="shared" si="49"/>
      </c>
      <c r="K209" s="90">
        <f t="shared" si="39"/>
        <v>0</v>
      </c>
      <c r="L209" s="90">
        <f t="shared" si="46"/>
        <v>0</v>
      </c>
      <c r="M209" s="90">
        <f t="shared" si="47"/>
        <v>0</v>
      </c>
      <c r="N209" s="18">
        <f t="shared" si="36"/>
      </c>
      <c r="O209" s="93"/>
      <c r="P209" s="12">
        <f t="shared" si="42"/>
        <v>0</v>
      </c>
      <c r="Q209" s="17"/>
      <c r="T209" s="26"/>
    </row>
    <row r="210" spans="1:20" s="13" customFormat="1" ht="15.75" customHeight="1" hidden="1">
      <c r="A210" s="65" t="s">
        <v>244</v>
      </c>
      <c r="B210" s="66" t="s">
        <v>269</v>
      </c>
      <c r="C210" s="98"/>
      <c r="D210" s="108"/>
      <c r="E210" s="100"/>
      <c r="F210" s="181">
        <f t="shared" si="34"/>
      </c>
      <c r="G210" s="98"/>
      <c r="H210" s="108"/>
      <c r="I210" s="108"/>
      <c r="J210" s="101"/>
      <c r="K210" s="90">
        <f t="shared" si="39"/>
        <v>0</v>
      </c>
      <c r="L210" s="90">
        <f t="shared" si="46"/>
        <v>0</v>
      </c>
      <c r="M210" s="90">
        <f t="shared" si="47"/>
        <v>0</v>
      </c>
      <c r="N210" s="18">
        <f t="shared" si="36"/>
      </c>
      <c r="O210" s="93"/>
      <c r="P210" s="12"/>
      <c r="Q210" s="17"/>
      <c r="T210" s="26"/>
    </row>
    <row r="211" spans="1:20" s="13" customFormat="1" ht="27.75" customHeight="1">
      <c r="A211" s="65" t="s">
        <v>474</v>
      </c>
      <c r="B211" s="66" t="s">
        <v>440</v>
      </c>
      <c r="C211" s="134">
        <f>C212+C213</f>
        <v>250000</v>
      </c>
      <c r="D211" s="134">
        <f aca="true" t="shared" si="51" ref="D211:M211">D212+D213</f>
        <v>11097</v>
      </c>
      <c r="E211" s="134">
        <f t="shared" si="51"/>
        <v>11097</v>
      </c>
      <c r="F211" s="180">
        <f t="shared" si="34"/>
        <v>100</v>
      </c>
      <c r="G211" s="134">
        <f t="shared" si="51"/>
        <v>0</v>
      </c>
      <c r="H211" s="134">
        <f t="shared" si="51"/>
        <v>0</v>
      </c>
      <c r="I211" s="134">
        <f t="shared" si="51"/>
        <v>0</v>
      </c>
      <c r="J211" s="119">
        <f>IF(H211&lt;&gt;0,I211/H211*100,"")</f>
      </c>
      <c r="K211" s="134">
        <f t="shared" si="51"/>
        <v>250000</v>
      </c>
      <c r="L211" s="134">
        <f t="shared" si="51"/>
        <v>11097</v>
      </c>
      <c r="M211" s="134">
        <f t="shared" si="51"/>
        <v>11097</v>
      </c>
      <c r="N211" s="17">
        <f t="shared" si="36"/>
        <v>100</v>
      </c>
      <c r="P211" s="14">
        <f t="shared" si="42"/>
        <v>1</v>
      </c>
      <c r="Q211" s="17"/>
      <c r="T211" s="26"/>
    </row>
    <row r="212" spans="1:20" s="10" customFormat="1" ht="27.75" customHeight="1">
      <c r="A212" s="131" t="s">
        <v>475</v>
      </c>
      <c r="B212" s="9" t="s">
        <v>476</v>
      </c>
      <c r="C212" s="132">
        <v>0</v>
      </c>
      <c r="D212" s="133">
        <v>11097</v>
      </c>
      <c r="E212" s="132">
        <v>11097</v>
      </c>
      <c r="F212" s="181">
        <f t="shared" si="34"/>
        <v>100</v>
      </c>
      <c r="G212" s="117"/>
      <c r="H212" s="117"/>
      <c r="I212" s="117"/>
      <c r="J212" s="117"/>
      <c r="K212" s="117">
        <f>C212+G212</f>
        <v>0</v>
      </c>
      <c r="L212" s="117">
        <f>D212+H212</f>
        <v>11097</v>
      </c>
      <c r="M212" s="117">
        <f t="shared" si="47"/>
        <v>11097</v>
      </c>
      <c r="N212" s="18">
        <f t="shared" si="36"/>
        <v>100</v>
      </c>
      <c r="P212" s="12"/>
      <c r="Q212" s="18"/>
      <c r="T212" s="19"/>
    </row>
    <row r="213" spans="1:20" s="10" customFormat="1" ht="19.5" customHeight="1">
      <c r="A213" s="67" t="s">
        <v>104</v>
      </c>
      <c r="B213" s="9" t="s">
        <v>477</v>
      </c>
      <c r="C213" s="127">
        <v>250000</v>
      </c>
      <c r="D213" s="202">
        <v>0</v>
      </c>
      <c r="E213" s="127">
        <v>0</v>
      </c>
      <c r="F213" s="181">
        <f t="shared" si="34"/>
      </c>
      <c r="G213" s="127">
        <v>0</v>
      </c>
      <c r="H213" s="127">
        <v>0</v>
      </c>
      <c r="I213" s="127">
        <v>0</v>
      </c>
      <c r="J213" s="117">
        <f>IF(H213&lt;&gt;0,I213/H213*100,"")</f>
      </c>
      <c r="K213" s="117">
        <f>C213+G213</f>
        <v>250000</v>
      </c>
      <c r="L213" s="117">
        <f>D213+H213</f>
        <v>0</v>
      </c>
      <c r="M213" s="117">
        <f t="shared" si="47"/>
        <v>0</v>
      </c>
      <c r="N213" s="18">
        <f t="shared" si="36"/>
      </c>
      <c r="O213" s="97"/>
      <c r="P213" s="12">
        <f t="shared" si="42"/>
        <v>1</v>
      </c>
      <c r="Q213" s="17"/>
      <c r="T213" s="19"/>
    </row>
    <row r="214" spans="1:20" s="10" customFormat="1" ht="24" customHeight="1" hidden="1">
      <c r="A214" s="67" t="s">
        <v>444</v>
      </c>
      <c r="B214" s="9" t="s">
        <v>443</v>
      </c>
      <c r="C214" s="94"/>
      <c r="D214" s="94"/>
      <c r="E214" s="94"/>
      <c r="F214" s="189">
        <f t="shared" si="34"/>
      </c>
      <c r="G214" s="99"/>
      <c r="H214" s="106"/>
      <c r="I214" s="106"/>
      <c r="J214" s="105"/>
      <c r="K214" s="90"/>
      <c r="L214" s="90"/>
      <c r="M214" s="90"/>
      <c r="N214" s="107"/>
      <c r="O214" s="97"/>
      <c r="P214" s="12">
        <f t="shared" si="42"/>
        <v>0</v>
      </c>
      <c r="Q214" s="17"/>
      <c r="R214" s="10">
        <v>137900</v>
      </c>
      <c r="T214" s="19"/>
    </row>
    <row r="215" spans="1:20" s="10" customFormat="1" ht="43.5" customHeight="1" hidden="1">
      <c r="A215" s="67"/>
      <c r="B215" s="9"/>
      <c r="C215" s="94"/>
      <c r="D215" s="94"/>
      <c r="E215" s="94"/>
      <c r="F215" s="189">
        <f t="shared" si="34"/>
      </c>
      <c r="G215" s="99"/>
      <c r="H215" s="106"/>
      <c r="I215" s="106"/>
      <c r="J215" s="105"/>
      <c r="K215" s="90"/>
      <c r="L215" s="90"/>
      <c r="M215" s="90"/>
      <c r="N215" s="107"/>
      <c r="O215" s="97"/>
      <c r="P215" s="12"/>
      <c r="Q215" s="17"/>
      <c r="T215" s="19"/>
    </row>
    <row r="216" spans="1:20" s="10" customFormat="1" ht="45" customHeight="1" hidden="1">
      <c r="A216" s="67"/>
      <c r="B216" s="9"/>
      <c r="C216" s="94"/>
      <c r="D216" s="94"/>
      <c r="E216" s="94"/>
      <c r="F216" s="189">
        <f t="shared" si="34"/>
      </c>
      <c r="G216" s="99"/>
      <c r="H216" s="106"/>
      <c r="I216" s="106"/>
      <c r="J216" s="105"/>
      <c r="K216" s="90"/>
      <c r="L216" s="90"/>
      <c r="M216" s="90"/>
      <c r="N216" s="107"/>
      <c r="O216" s="97"/>
      <c r="P216" s="12"/>
      <c r="Q216" s="17"/>
      <c r="T216" s="19"/>
    </row>
    <row r="217" spans="1:20" s="10" customFormat="1" ht="79.5" customHeight="1" hidden="1">
      <c r="A217" s="67"/>
      <c r="B217" s="9"/>
      <c r="C217" s="94"/>
      <c r="D217" s="94"/>
      <c r="E217" s="94"/>
      <c r="F217" s="189">
        <f t="shared" si="34"/>
      </c>
      <c r="G217" s="99"/>
      <c r="H217" s="106"/>
      <c r="I217" s="106"/>
      <c r="J217" s="105"/>
      <c r="K217" s="90"/>
      <c r="L217" s="90"/>
      <c r="M217" s="90"/>
      <c r="N217" s="107"/>
      <c r="O217" s="97"/>
      <c r="P217" s="12"/>
      <c r="Q217" s="17"/>
      <c r="T217" s="19"/>
    </row>
    <row r="218" spans="1:20" s="10" customFormat="1" ht="46.5" customHeight="1" hidden="1">
      <c r="A218" s="67"/>
      <c r="B218" s="9"/>
      <c r="C218" s="94"/>
      <c r="D218" s="94"/>
      <c r="E218" s="94"/>
      <c r="F218" s="189">
        <f t="shared" si="34"/>
      </c>
      <c r="G218" s="99"/>
      <c r="H218" s="106"/>
      <c r="I218" s="106"/>
      <c r="J218" s="105"/>
      <c r="K218" s="90"/>
      <c r="L218" s="90"/>
      <c r="M218" s="90"/>
      <c r="N218" s="107"/>
      <c r="O218" s="97"/>
      <c r="P218" s="12"/>
      <c r="Q218" s="17"/>
      <c r="T218" s="19"/>
    </row>
    <row r="219" spans="1:20" s="10" customFormat="1" ht="20.25" customHeight="1" hidden="1">
      <c r="A219" s="67" t="s">
        <v>105</v>
      </c>
      <c r="B219" s="9" t="s">
        <v>441</v>
      </c>
      <c r="C219" s="94"/>
      <c r="D219" s="94"/>
      <c r="E219" s="94"/>
      <c r="F219" s="190">
        <f t="shared" si="34"/>
      </c>
      <c r="G219" s="110"/>
      <c r="H219" s="110"/>
      <c r="I219" s="110"/>
      <c r="J219" s="95"/>
      <c r="K219" s="90"/>
      <c r="L219" s="90"/>
      <c r="M219" s="90"/>
      <c r="N219" s="96"/>
      <c r="O219" s="97"/>
      <c r="P219" s="12">
        <f t="shared" si="42"/>
        <v>0</v>
      </c>
      <c r="Q219" s="17"/>
      <c r="R219" s="10">
        <v>134666</v>
      </c>
      <c r="T219" s="19"/>
    </row>
    <row r="220" spans="1:20" s="10" customFormat="1" ht="20.25" customHeight="1" hidden="1">
      <c r="A220" s="67" t="s">
        <v>160</v>
      </c>
      <c r="B220" s="9"/>
      <c r="C220" s="94"/>
      <c r="D220" s="94"/>
      <c r="E220" s="94"/>
      <c r="F220" s="189">
        <f t="shared" si="34"/>
      </c>
      <c r="G220" s="110"/>
      <c r="H220" s="110"/>
      <c r="I220" s="110"/>
      <c r="J220" s="95"/>
      <c r="K220" s="90"/>
      <c r="L220" s="90"/>
      <c r="M220" s="90"/>
      <c r="N220" s="96"/>
      <c r="O220" s="97"/>
      <c r="P220" s="12"/>
      <c r="Q220" s="17"/>
      <c r="T220" s="19"/>
    </row>
    <row r="221" spans="1:20" s="10" customFormat="1" ht="38.25" customHeight="1" hidden="1">
      <c r="A221" s="67" t="s">
        <v>413</v>
      </c>
      <c r="B221" s="9" t="s">
        <v>167</v>
      </c>
      <c r="C221" s="99"/>
      <c r="D221" s="99"/>
      <c r="E221" s="94"/>
      <c r="F221" s="189">
        <f t="shared" si="34"/>
      </c>
      <c r="G221" s="99"/>
      <c r="H221" s="99"/>
      <c r="I221" s="99"/>
      <c r="J221" s="105">
        <f aca="true" t="shared" si="52" ref="J221:J230">IF(H221&lt;&gt;0,I221/H221*100,"")</f>
      </c>
      <c r="K221" s="90">
        <f aca="true" t="shared" si="53" ref="K221:K233">C221+G221</f>
        <v>0</v>
      </c>
      <c r="L221" s="90">
        <f t="shared" si="46"/>
        <v>0</v>
      </c>
      <c r="M221" s="90">
        <f t="shared" si="47"/>
        <v>0</v>
      </c>
      <c r="N221" s="107">
        <f t="shared" si="36"/>
      </c>
      <c r="O221" s="97"/>
      <c r="P221" s="12">
        <f t="shared" si="42"/>
        <v>0</v>
      </c>
      <c r="Q221" s="17"/>
      <c r="T221" s="19"/>
    </row>
    <row r="222" spans="1:20" s="47" customFormat="1" ht="36" customHeight="1">
      <c r="A222" s="65" t="s">
        <v>446</v>
      </c>
      <c r="B222" s="64" t="s">
        <v>113</v>
      </c>
      <c r="C222" s="154">
        <f>SUM(C142,C144,C146:C148,C198,C200:C203,C211)</f>
        <v>470766883</v>
      </c>
      <c r="D222" s="154">
        <f>SUM(D142,D144,D146:D148,D198,D200:D203,D211)</f>
        <v>459548654.45000005</v>
      </c>
      <c r="E222" s="154">
        <f>SUM(E142,E144,E146:E148,E198,E200:E203,E209:E211)</f>
        <v>438716270.21</v>
      </c>
      <c r="F222" s="187">
        <f>IF(D222&lt;&gt;0,E222/D222*100,"")</f>
        <v>95.4667728785034</v>
      </c>
      <c r="G222" s="153">
        <f>SUM(G142,G144,G146:G148,G198,G200:G203,G209:G211)</f>
        <v>1452229</v>
      </c>
      <c r="H222" s="153">
        <f>SUM(H142,H144,H146:H148,H198,H200:H203,H209:H211)</f>
        <v>14429114.66</v>
      </c>
      <c r="I222" s="153">
        <f>SUM(I142,I144,I146:I148,I198,I200:I203,I209:I211)</f>
        <v>19469736.089999996</v>
      </c>
      <c r="J222" s="153">
        <f t="shared" si="52"/>
        <v>134.9336847670458</v>
      </c>
      <c r="K222" s="153">
        <f>SUM(K142,K144,K146:K148,K198,K200:K203,K209:K211)</f>
        <v>472219112</v>
      </c>
      <c r="L222" s="153">
        <f>SUM(L142,L144,L146:L148,L198,L200:L203,L209:L211)</f>
        <v>473977769.11</v>
      </c>
      <c r="M222" s="153">
        <f>SUM(M142,M144,M146:M148,M198,M200:M203,M209:M211)</f>
        <v>458186006.29999995</v>
      </c>
      <c r="N222" s="153">
        <f t="shared" si="36"/>
        <v>96.66824820926672</v>
      </c>
      <c r="O222" s="91"/>
      <c r="P222" s="48">
        <f t="shared" si="42"/>
        <v>1</v>
      </c>
      <c r="Q222" s="49"/>
      <c r="T222" s="50">
        <v>317703014.36</v>
      </c>
    </row>
    <row r="223" spans="1:20" s="13" customFormat="1" ht="24.75" customHeight="1" hidden="1">
      <c r="A223" s="65" t="s">
        <v>116</v>
      </c>
      <c r="B223" s="66" t="s">
        <v>114</v>
      </c>
      <c r="C223" s="90">
        <f>SUM(C224:C243)</f>
        <v>36430288</v>
      </c>
      <c r="D223" s="90">
        <f>SUM(D224:D243)</f>
        <v>46567276</v>
      </c>
      <c r="E223" s="90">
        <f>SUM(E224:E243)</f>
        <v>45965499.29000001</v>
      </c>
      <c r="F223" s="191">
        <f t="shared" si="34"/>
        <v>98.70772619381903</v>
      </c>
      <c r="G223" s="90">
        <f>SUM(G224:G244)</f>
        <v>300000</v>
      </c>
      <c r="H223" s="90">
        <f>SUM(H224:H244)</f>
        <v>9324066</v>
      </c>
      <c r="I223" s="90">
        <f>SUM(I224:I244)</f>
        <v>8882091.48</v>
      </c>
      <c r="J223" s="90">
        <f t="shared" si="52"/>
        <v>95.25985208598911</v>
      </c>
      <c r="K223" s="90">
        <f t="shared" si="53"/>
        <v>36730288</v>
      </c>
      <c r="L223" s="90">
        <f aca="true" t="shared" si="54" ref="L223:L232">D223+H223</f>
        <v>55891342</v>
      </c>
      <c r="M223" s="90">
        <f aca="true" t="shared" si="55" ref="M223:M233">E223+I223</f>
        <v>54847590.77000001</v>
      </c>
      <c r="N223" s="92">
        <f t="shared" si="36"/>
        <v>98.13253503556957</v>
      </c>
      <c r="O223" s="93"/>
      <c r="P223" s="12">
        <f t="shared" si="42"/>
        <v>1</v>
      </c>
      <c r="Q223" s="17"/>
      <c r="T223" s="26">
        <f>T222-Q222</f>
        <v>317703014.36</v>
      </c>
    </row>
    <row r="224" spans="1:20" s="13" customFormat="1" ht="24" customHeight="1" hidden="1">
      <c r="A224" s="67" t="s">
        <v>327</v>
      </c>
      <c r="B224" s="9" t="s">
        <v>326</v>
      </c>
      <c r="C224" s="102"/>
      <c r="D224" s="103"/>
      <c r="E224" s="95"/>
      <c r="F224" s="188">
        <f t="shared" si="34"/>
      </c>
      <c r="G224" s="102"/>
      <c r="H224" s="103"/>
      <c r="I224" s="103"/>
      <c r="J224" s="101">
        <f t="shared" si="52"/>
      </c>
      <c r="K224" s="102">
        <f t="shared" si="53"/>
        <v>0</v>
      </c>
      <c r="L224" s="102">
        <f t="shared" si="54"/>
        <v>0</v>
      </c>
      <c r="M224" s="102">
        <f t="shared" si="55"/>
        <v>0</v>
      </c>
      <c r="N224" s="104">
        <f t="shared" si="36"/>
      </c>
      <c r="O224" s="93"/>
      <c r="P224" s="12"/>
      <c r="Q224" s="17"/>
      <c r="T224" s="26"/>
    </row>
    <row r="225" spans="1:20" s="10" customFormat="1" ht="61.5" customHeight="1" hidden="1">
      <c r="A225" s="67" t="s">
        <v>382</v>
      </c>
      <c r="B225" s="9" t="s">
        <v>134</v>
      </c>
      <c r="C225" s="99"/>
      <c r="D225" s="94"/>
      <c r="E225" s="94"/>
      <c r="F225" s="188">
        <f t="shared" si="34"/>
      </c>
      <c r="G225" s="99"/>
      <c r="H225" s="106"/>
      <c r="I225" s="106"/>
      <c r="J225" s="105">
        <f t="shared" si="52"/>
      </c>
      <c r="K225" s="99">
        <f t="shared" si="53"/>
        <v>0</v>
      </c>
      <c r="L225" s="99">
        <f t="shared" si="54"/>
        <v>0</v>
      </c>
      <c r="M225" s="99">
        <f t="shared" si="55"/>
        <v>0</v>
      </c>
      <c r="N225" s="104">
        <f t="shared" si="36"/>
      </c>
      <c r="O225" s="97"/>
      <c r="P225" s="12">
        <f t="shared" si="42"/>
        <v>0</v>
      </c>
      <c r="Q225" s="17"/>
      <c r="T225" s="19"/>
    </row>
    <row r="226" spans="1:20" s="10" customFormat="1" ht="66" customHeight="1" hidden="1">
      <c r="A226" s="67" t="s">
        <v>117</v>
      </c>
      <c r="B226" s="9" t="s">
        <v>80</v>
      </c>
      <c r="C226" s="94"/>
      <c r="D226" s="94"/>
      <c r="E226" s="94"/>
      <c r="F226" s="190">
        <f aca="true" t="shared" si="56" ref="F226:F242">IF(D226&lt;&gt;0,E226/D226*100,"")</f>
      </c>
      <c r="G226" s="94"/>
      <c r="H226" s="94"/>
      <c r="I226" s="94"/>
      <c r="J226" s="95">
        <f t="shared" si="52"/>
      </c>
      <c r="K226" s="94">
        <f t="shared" si="53"/>
        <v>0</v>
      </c>
      <c r="L226" s="94">
        <f t="shared" si="54"/>
        <v>0</v>
      </c>
      <c r="M226" s="94">
        <f t="shared" si="55"/>
        <v>0</v>
      </c>
      <c r="N226" s="96">
        <f t="shared" si="36"/>
      </c>
      <c r="O226" s="97"/>
      <c r="P226" s="12">
        <f t="shared" si="42"/>
        <v>0</v>
      </c>
      <c r="Q226" s="17"/>
      <c r="T226" s="19"/>
    </row>
    <row r="227" spans="1:20" s="10" customFormat="1" ht="41.25" customHeight="1" hidden="1">
      <c r="A227" s="67" t="s">
        <v>375</v>
      </c>
      <c r="B227" s="9" t="s">
        <v>238</v>
      </c>
      <c r="C227" s="94">
        <v>0</v>
      </c>
      <c r="D227" s="114"/>
      <c r="E227" s="114"/>
      <c r="F227" s="190">
        <f>IF(D227&lt;&gt;0,E227/D227*100,"")</f>
      </c>
      <c r="G227" s="94"/>
      <c r="H227" s="94"/>
      <c r="I227" s="94"/>
      <c r="J227" s="95">
        <f t="shared" si="52"/>
      </c>
      <c r="K227" s="94">
        <f t="shared" si="53"/>
        <v>0</v>
      </c>
      <c r="L227" s="94">
        <f t="shared" si="54"/>
        <v>0</v>
      </c>
      <c r="M227" s="94">
        <f t="shared" si="55"/>
        <v>0</v>
      </c>
      <c r="N227" s="96">
        <f>IF(L227&lt;&gt;0,M227/L227*100,"")</f>
      </c>
      <c r="O227" s="97"/>
      <c r="P227" s="12">
        <f>IF(SUMSQ(C227:M227)&lt;&gt;0,1,0)</f>
        <v>0</v>
      </c>
      <c r="Q227" s="17"/>
      <c r="T227" s="19"/>
    </row>
    <row r="228" spans="1:20" s="10" customFormat="1" ht="22.5" customHeight="1" hidden="1">
      <c r="A228" s="67" t="s">
        <v>93</v>
      </c>
      <c r="B228" s="9" t="s">
        <v>152</v>
      </c>
      <c r="C228" s="99"/>
      <c r="D228" s="99"/>
      <c r="E228" s="94"/>
      <c r="F228" s="189">
        <f t="shared" si="56"/>
      </c>
      <c r="G228" s="99"/>
      <c r="H228" s="99"/>
      <c r="I228" s="99"/>
      <c r="J228" s="105">
        <f t="shared" si="52"/>
      </c>
      <c r="K228" s="99">
        <f t="shared" si="53"/>
        <v>0</v>
      </c>
      <c r="L228" s="99">
        <f t="shared" si="54"/>
        <v>0</v>
      </c>
      <c r="M228" s="99">
        <f t="shared" si="55"/>
        <v>0</v>
      </c>
      <c r="N228" s="107">
        <f t="shared" si="36"/>
      </c>
      <c r="O228" s="97"/>
      <c r="P228" s="12">
        <f t="shared" si="42"/>
        <v>0</v>
      </c>
      <c r="Q228" s="17"/>
      <c r="T228" s="19"/>
    </row>
    <row r="229" spans="1:20" s="10" customFormat="1" ht="14.25" customHeight="1" hidden="1">
      <c r="A229" s="67" t="s">
        <v>356</v>
      </c>
      <c r="B229" s="9" t="s">
        <v>250</v>
      </c>
      <c r="C229" s="94"/>
      <c r="D229" s="94"/>
      <c r="E229" s="94"/>
      <c r="F229" s="190">
        <f t="shared" si="56"/>
      </c>
      <c r="G229" s="94"/>
      <c r="H229" s="94"/>
      <c r="I229" s="94"/>
      <c r="J229" s="95">
        <f t="shared" si="52"/>
      </c>
      <c r="K229" s="94">
        <f t="shared" si="53"/>
        <v>0</v>
      </c>
      <c r="L229" s="94">
        <f t="shared" si="54"/>
        <v>0</v>
      </c>
      <c r="M229" s="94">
        <f t="shared" si="55"/>
        <v>0</v>
      </c>
      <c r="N229" s="96">
        <f aca="true" t="shared" si="57" ref="N229:N234">IF(L229&lt;&gt;0,M229/L229*100,"")</f>
      </c>
      <c r="O229" s="97"/>
      <c r="P229" s="12">
        <f t="shared" si="42"/>
        <v>0</v>
      </c>
      <c r="Q229" s="17"/>
      <c r="T229" s="19"/>
    </row>
    <row r="230" spans="1:20" s="10" customFormat="1" ht="15.75" customHeight="1" hidden="1">
      <c r="A230" s="67" t="s">
        <v>358</v>
      </c>
      <c r="B230" s="9" t="s">
        <v>357</v>
      </c>
      <c r="C230" s="94"/>
      <c r="D230" s="94"/>
      <c r="E230" s="94"/>
      <c r="F230" s="190">
        <f t="shared" si="56"/>
      </c>
      <c r="G230" s="94"/>
      <c r="H230" s="94"/>
      <c r="I230" s="94"/>
      <c r="J230" s="95">
        <f t="shared" si="52"/>
      </c>
      <c r="K230" s="94">
        <f t="shared" si="53"/>
        <v>0</v>
      </c>
      <c r="L230" s="94">
        <f t="shared" si="54"/>
        <v>0</v>
      </c>
      <c r="M230" s="94">
        <f t="shared" si="55"/>
        <v>0</v>
      </c>
      <c r="N230" s="96">
        <f t="shared" si="57"/>
      </c>
      <c r="O230" s="97"/>
      <c r="P230" s="12">
        <f t="shared" si="42"/>
        <v>0</v>
      </c>
      <c r="Q230" s="17"/>
      <c r="T230" s="19"/>
    </row>
    <row r="231" spans="1:20" s="10" customFormat="1" ht="12" customHeight="1" hidden="1">
      <c r="A231" s="71"/>
      <c r="B231" s="9" t="s">
        <v>200</v>
      </c>
      <c r="C231" s="99"/>
      <c r="D231" s="99"/>
      <c r="E231" s="94"/>
      <c r="F231" s="189">
        <f t="shared" si="56"/>
      </c>
      <c r="G231" s="99"/>
      <c r="H231" s="99"/>
      <c r="I231" s="99"/>
      <c r="J231" s="105">
        <f aca="true" t="shared" si="58" ref="J231:J237">IF(H231&lt;&gt;0,I231/H231*100,"")</f>
      </c>
      <c r="K231" s="99">
        <f t="shared" si="53"/>
        <v>0</v>
      </c>
      <c r="L231" s="99">
        <f t="shared" si="54"/>
        <v>0</v>
      </c>
      <c r="M231" s="99">
        <f t="shared" si="55"/>
        <v>0</v>
      </c>
      <c r="N231" s="107">
        <f t="shared" si="57"/>
      </c>
      <c r="O231" s="97"/>
      <c r="P231" s="12">
        <f aca="true" t="shared" si="59" ref="P231:P238">IF(SUMSQ(C231:M231)&lt;&gt;0,1,0)</f>
        <v>0</v>
      </c>
      <c r="Q231" s="17"/>
      <c r="T231" s="19"/>
    </row>
    <row r="232" spans="1:20" s="10" customFormat="1" ht="81" customHeight="1" hidden="1">
      <c r="A232" s="67" t="s">
        <v>328</v>
      </c>
      <c r="B232" s="9" t="s">
        <v>199</v>
      </c>
      <c r="C232" s="99"/>
      <c r="D232" s="99"/>
      <c r="E232" s="94">
        <v>0</v>
      </c>
      <c r="F232" s="189">
        <f>IF(D232&lt;&gt;0,E232/D232*100,"")</f>
      </c>
      <c r="G232" s="99"/>
      <c r="H232" s="99"/>
      <c r="I232" s="99"/>
      <c r="J232" s="105">
        <f t="shared" si="58"/>
      </c>
      <c r="K232" s="99">
        <f t="shared" si="53"/>
        <v>0</v>
      </c>
      <c r="L232" s="99">
        <f t="shared" si="54"/>
        <v>0</v>
      </c>
      <c r="M232" s="99">
        <f t="shared" si="55"/>
        <v>0</v>
      </c>
      <c r="N232" s="107">
        <f t="shared" si="57"/>
      </c>
      <c r="O232" s="97"/>
      <c r="P232" s="12">
        <f t="shared" si="59"/>
        <v>0</v>
      </c>
      <c r="Q232" s="17"/>
      <c r="T232" s="19"/>
    </row>
    <row r="233" spans="1:17" s="19" customFormat="1" ht="54.75" customHeight="1">
      <c r="A233" s="69" t="s">
        <v>25</v>
      </c>
      <c r="B233" s="9" t="s">
        <v>11</v>
      </c>
      <c r="C233" s="127">
        <v>0</v>
      </c>
      <c r="D233" s="129">
        <v>118576</v>
      </c>
      <c r="E233" s="129">
        <v>118576</v>
      </c>
      <c r="F233" s="181">
        <f t="shared" si="56"/>
        <v>100</v>
      </c>
      <c r="G233" s="127">
        <v>0</v>
      </c>
      <c r="H233" s="127">
        <v>0</v>
      </c>
      <c r="I233" s="152">
        <v>0</v>
      </c>
      <c r="J233" s="117">
        <f t="shared" si="58"/>
      </c>
      <c r="K233" s="127">
        <f t="shared" si="53"/>
        <v>0</v>
      </c>
      <c r="L233" s="127">
        <f>D233+H233</f>
        <v>118576</v>
      </c>
      <c r="M233" s="127">
        <f t="shared" si="55"/>
        <v>118576</v>
      </c>
      <c r="N233" s="18">
        <f t="shared" si="57"/>
        <v>100</v>
      </c>
      <c r="O233" s="109"/>
      <c r="P233" s="19">
        <f t="shared" si="59"/>
        <v>1</v>
      </c>
      <c r="Q233" s="17"/>
    </row>
    <row r="234" spans="1:17" s="19" customFormat="1" ht="57" customHeight="1">
      <c r="A234" s="69" t="s">
        <v>12</v>
      </c>
      <c r="B234" s="9" t="s">
        <v>13</v>
      </c>
      <c r="C234" s="127">
        <v>0</v>
      </c>
      <c r="D234" s="129">
        <v>1100000</v>
      </c>
      <c r="E234" s="129">
        <v>1100000</v>
      </c>
      <c r="F234" s="181">
        <f t="shared" si="56"/>
        <v>100</v>
      </c>
      <c r="G234" s="127">
        <v>0</v>
      </c>
      <c r="H234" s="127">
        <v>0</v>
      </c>
      <c r="I234" s="152">
        <v>0</v>
      </c>
      <c r="J234" s="117">
        <f t="shared" si="58"/>
      </c>
      <c r="K234" s="127">
        <f aca="true" t="shared" si="60" ref="K234:M235">C234+G234</f>
        <v>0</v>
      </c>
      <c r="L234" s="127">
        <f>D234+H234</f>
        <v>1100000</v>
      </c>
      <c r="M234" s="127">
        <f t="shared" si="60"/>
        <v>1100000</v>
      </c>
      <c r="N234" s="18">
        <f t="shared" si="57"/>
        <v>100</v>
      </c>
      <c r="O234" s="109"/>
      <c r="Q234" s="17"/>
    </row>
    <row r="235" spans="1:17" s="19" customFormat="1" ht="52.5" customHeight="1" hidden="1">
      <c r="A235" s="69" t="s">
        <v>343</v>
      </c>
      <c r="B235" s="70" t="s">
        <v>336</v>
      </c>
      <c r="C235" s="94"/>
      <c r="D235" s="94"/>
      <c r="E235" s="94"/>
      <c r="F235" s="190">
        <f t="shared" si="56"/>
      </c>
      <c r="G235" s="127"/>
      <c r="H235" s="127"/>
      <c r="I235" s="127"/>
      <c r="J235" s="117">
        <f t="shared" si="58"/>
      </c>
      <c r="K235" s="127">
        <f t="shared" si="60"/>
        <v>0</v>
      </c>
      <c r="L235" s="127">
        <f t="shared" si="60"/>
        <v>0</v>
      </c>
      <c r="M235" s="127">
        <f t="shared" si="60"/>
        <v>0</v>
      </c>
      <c r="N235" s="18">
        <f aca="true" t="shared" si="61" ref="N235:N241">IF(L235&lt;&gt;0,M235/L235*100,"")</f>
      </c>
      <c r="O235" s="109"/>
      <c r="P235" s="19">
        <f t="shared" si="59"/>
        <v>0</v>
      </c>
      <c r="Q235" s="17"/>
    </row>
    <row r="236" spans="1:17" s="19" customFormat="1" ht="66.75" customHeight="1">
      <c r="A236" s="69" t="s">
        <v>445</v>
      </c>
      <c r="B236" s="88">
        <v>9610</v>
      </c>
      <c r="C236" s="127">
        <v>0</v>
      </c>
      <c r="D236" s="127">
        <v>0</v>
      </c>
      <c r="E236" s="127">
        <v>0</v>
      </c>
      <c r="F236" s="181">
        <f t="shared" si="56"/>
      </c>
      <c r="G236" s="127">
        <v>0</v>
      </c>
      <c r="H236" s="127">
        <v>778700</v>
      </c>
      <c r="I236" s="127">
        <v>778700</v>
      </c>
      <c r="J236" s="117">
        <f t="shared" si="58"/>
        <v>100</v>
      </c>
      <c r="K236" s="127">
        <f aca="true" t="shared" si="62" ref="K236:M239">C236+G236</f>
        <v>0</v>
      </c>
      <c r="L236" s="127">
        <f>D236+H236</f>
        <v>778700</v>
      </c>
      <c r="M236" s="127">
        <f t="shared" si="62"/>
        <v>778700</v>
      </c>
      <c r="N236" s="18">
        <f t="shared" si="61"/>
        <v>100</v>
      </c>
      <c r="O236" s="109"/>
      <c r="P236" s="19">
        <f>IF(SUMSQ(C236:M236)&lt;&gt;0,1,0)</f>
        <v>1</v>
      </c>
      <c r="Q236" s="17"/>
    </row>
    <row r="237" spans="1:17" s="19" customFormat="1" ht="36.75" customHeight="1">
      <c r="A237" s="69" t="s">
        <v>490</v>
      </c>
      <c r="B237" s="88">
        <v>9770</v>
      </c>
      <c r="C237" s="127">
        <v>36430288</v>
      </c>
      <c r="D237" s="127">
        <v>40110816</v>
      </c>
      <c r="E237" s="127">
        <v>39629445.34</v>
      </c>
      <c r="F237" s="181">
        <f t="shared" si="56"/>
        <v>98.79989811226977</v>
      </c>
      <c r="G237" s="127">
        <v>300000</v>
      </c>
      <c r="H237" s="127">
        <v>8322069</v>
      </c>
      <c r="I237" s="127">
        <v>7891299.48</v>
      </c>
      <c r="J237" s="117">
        <f t="shared" si="58"/>
        <v>94.82376894495829</v>
      </c>
      <c r="K237" s="127">
        <f t="shared" si="62"/>
        <v>36730288</v>
      </c>
      <c r="L237" s="127">
        <f>D237+H237</f>
        <v>48432885</v>
      </c>
      <c r="M237" s="127">
        <f t="shared" si="62"/>
        <v>47520744.82000001</v>
      </c>
      <c r="N237" s="18">
        <f>IF(L237&lt;&gt;0,M237/L237*100,"")</f>
        <v>98.1166924497684</v>
      </c>
      <c r="O237" s="109"/>
      <c r="P237" s="19">
        <f>IF(SUMSQ(C237:M237)&lt;&gt;0,1,0)</f>
        <v>1</v>
      </c>
      <c r="Q237" s="17"/>
    </row>
    <row r="238" spans="1:17" s="19" customFormat="1" ht="41.25" customHeight="1">
      <c r="A238" s="69" t="s">
        <v>14</v>
      </c>
      <c r="B238" s="88">
        <v>9800</v>
      </c>
      <c r="C238" s="129">
        <v>0</v>
      </c>
      <c r="D238" s="129">
        <v>5237884</v>
      </c>
      <c r="E238" s="129">
        <v>5117477.95</v>
      </c>
      <c r="F238" s="181">
        <f>IF(D238&lt;&gt;0,E238/D238*100,"")</f>
        <v>97.7012463429889</v>
      </c>
      <c r="G238" s="127">
        <v>0</v>
      </c>
      <c r="H238" s="127">
        <v>223297</v>
      </c>
      <c r="I238" s="127">
        <v>212092</v>
      </c>
      <c r="J238" s="117">
        <f>IF(H238&lt;&gt;0,I238/H238*100,"")</f>
        <v>94.98201946286784</v>
      </c>
      <c r="K238" s="127">
        <f t="shared" si="62"/>
        <v>0</v>
      </c>
      <c r="L238" s="127">
        <f>D238+H238</f>
        <v>5461181</v>
      </c>
      <c r="M238" s="127">
        <f t="shared" si="62"/>
        <v>5329569.95</v>
      </c>
      <c r="N238" s="18">
        <f t="shared" si="61"/>
        <v>97.59006247915974</v>
      </c>
      <c r="O238" s="109"/>
      <c r="P238" s="19">
        <f t="shared" si="59"/>
        <v>1</v>
      </c>
      <c r="Q238" s="17"/>
    </row>
    <row r="239" spans="1:17" s="19" customFormat="1" ht="193.5" customHeight="1" hidden="1">
      <c r="A239" s="69" t="s">
        <v>383</v>
      </c>
      <c r="B239" s="70" t="s">
        <v>242</v>
      </c>
      <c r="C239" s="127">
        <v>0</v>
      </c>
      <c r="D239" s="127">
        <v>0</v>
      </c>
      <c r="E239" s="127">
        <v>0</v>
      </c>
      <c r="F239" s="181">
        <f>IF(D239&lt;&gt;0,E239/D239*100,"")</f>
      </c>
      <c r="G239" s="94"/>
      <c r="H239" s="94"/>
      <c r="I239" s="94"/>
      <c r="J239" s="117">
        <f>IF(H239&lt;&gt;0,I239/H239*100,"")</f>
      </c>
      <c r="K239" s="127">
        <f t="shared" si="62"/>
        <v>0</v>
      </c>
      <c r="L239" s="127">
        <f t="shared" si="62"/>
        <v>0</v>
      </c>
      <c r="M239" s="127">
        <f t="shared" si="62"/>
        <v>0</v>
      </c>
      <c r="N239" s="18">
        <f t="shared" si="61"/>
      </c>
      <c r="O239" s="109"/>
      <c r="Q239" s="17"/>
    </row>
    <row r="240" spans="1:17" s="19" customFormat="1" ht="58.5" customHeight="1" hidden="1">
      <c r="A240" s="69"/>
      <c r="B240" s="70"/>
      <c r="C240" s="127">
        <v>0</v>
      </c>
      <c r="D240" s="127"/>
      <c r="E240" s="127"/>
      <c r="F240" s="181">
        <f t="shared" si="56"/>
      </c>
      <c r="G240" s="94"/>
      <c r="H240" s="94"/>
      <c r="I240" s="94"/>
      <c r="J240" s="117">
        <f>IF(H240&lt;&gt;0,I240/H240*100,"")</f>
      </c>
      <c r="K240" s="127">
        <f aca="true" t="shared" si="63" ref="K240:M245">C240+G240</f>
        <v>0</v>
      </c>
      <c r="L240" s="127">
        <f t="shared" si="63"/>
        <v>0</v>
      </c>
      <c r="M240" s="127">
        <f t="shared" si="63"/>
        <v>0</v>
      </c>
      <c r="N240" s="18">
        <f t="shared" si="61"/>
      </c>
      <c r="O240" s="109"/>
      <c r="P240" s="19">
        <f t="shared" si="42"/>
        <v>0</v>
      </c>
      <c r="Q240" s="17"/>
    </row>
    <row r="241" spans="1:20" s="10" customFormat="1" ht="96" customHeight="1" hidden="1">
      <c r="A241" s="71"/>
      <c r="B241" s="9" t="s">
        <v>227</v>
      </c>
      <c r="C241" s="123"/>
      <c r="D241" s="123"/>
      <c r="E241" s="127"/>
      <c r="F241" s="186">
        <f t="shared" si="56"/>
      </c>
      <c r="G241" s="99"/>
      <c r="H241" s="99"/>
      <c r="I241" s="99"/>
      <c r="J241" s="137">
        <f>IF(H241&lt;&gt;0,I241/H241*100,"")</f>
      </c>
      <c r="K241" s="123">
        <f t="shared" si="63"/>
        <v>0</v>
      </c>
      <c r="L241" s="123">
        <f t="shared" si="63"/>
        <v>0</v>
      </c>
      <c r="M241" s="123">
        <f t="shared" si="63"/>
        <v>0</v>
      </c>
      <c r="N241" s="16">
        <f t="shared" si="61"/>
      </c>
      <c r="O241" s="97"/>
      <c r="P241" s="12">
        <f t="shared" si="42"/>
        <v>0</v>
      </c>
      <c r="Q241" s="17"/>
      <c r="T241" s="19"/>
    </row>
    <row r="242" spans="1:20" s="10" customFormat="1" ht="96" customHeight="1" hidden="1">
      <c r="A242" s="71"/>
      <c r="B242" s="9" t="s">
        <v>217</v>
      </c>
      <c r="C242" s="123"/>
      <c r="D242" s="123"/>
      <c r="E242" s="127"/>
      <c r="F242" s="186">
        <f t="shared" si="56"/>
      </c>
      <c r="G242" s="99"/>
      <c r="H242" s="99"/>
      <c r="I242" s="99"/>
      <c r="J242" s="137">
        <f>IF(H242&lt;&gt;0,I242/H242*100,"")</f>
      </c>
      <c r="K242" s="123">
        <f t="shared" si="63"/>
        <v>0</v>
      </c>
      <c r="L242" s="123">
        <f t="shared" si="63"/>
        <v>0</v>
      </c>
      <c r="M242" s="123">
        <f t="shared" si="63"/>
        <v>0</v>
      </c>
      <c r="N242" s="16">
        <f t="shared" si="36"/>
      </c>
      <c r="O242" s="97"/>
      <c r="P242" s="12">
        <f t="shared" si="42"/>
        <v>0</v>
      </c>
      <c r="Q242" s="17"/>
      <c r="T242" s="19"/>
    </row>
    <row r="243" spans="1:20" s="10" customFormat="1" ht="123" customHeight="1" hidden="1">
      <c r="A243" s="71" t="s">
        <v>246</v>
      </c>
      <c r="B243" s="9" t="s">
        <v>242</v>
      </c>
      <c r="C243" s="123"/>
      <c r="D243" s="123"/>
      <c r="E243" s="127"/>
      <c r="F243" s="186">
        <f>IF(D243&lt;&gt;0,E243/D243*100,"")</f>
      </c>
      <c r="G243" s="99"/>
      <c r="H243" s="99"/>
      <c r="I243" s="99"/>
      <c r="J243" s="137"/>
      <c r="K243" s="123">
        <f t="shared" si="63"/>
        <v>0</v>
      </c>
      <c r="L243" s="123">
        <f t="shared" si="63"/>
        <v>0</v>
      </c>
      <c r="M243" s="123">
        <f t="shared" si="63"/>
        <v>0</v>
      </c>
      <c r="N243" s="16">
        <f t="shared" si="36"/>
      </c>
      <c r="O243" s="97"/>
      <c r="P243" s="12">
        <f t="shared" si="42"/>
        <v>0</v>
      </c>
      <c r="Q243" s="17"/>
      <c r="T243" s="19"/>
    </row>
    <row r="244" spans="1:20" s="10" customFormat="1" ht="96" customHeight="1" hidden="1">
      <c r="A244" s="71" t="s">
        <v>369</v>
      </c>
      <c r="B244" s="9" t="s">
        <v>216</v>
      </c>
      <c r="C244" s="123"/>
      <c r="D244" s="123"/>
      <c r="E244" s="127"/>
      <c r="F244" s="186"/>
      <c r="G244" s="99"/>
      <c r="H244" s="99"/>
      <c r="I244" s="99"/>
      <c r="J244" s="137"/>
      <c r="K244" s="123">
        <f t="shared" si="63"/>
        <v>0</v>
      </c>
      <c r="L244" s="123">
        <f t="shared" si="63"/>
        <v>0</v>
      </c>
      <c r="M244" s="123">
        <f t="shared" si="63"/>
        <v>0</v>
      </c>
      <c r="N244" s="16"/>
      <c r="O244" s="97"/>
      <c r="P244" s="12"/>
      <c r="Q244" s="17"/>
      <c r="T244" s="19"/>
    </row>
    <row r="245" spans="1:20" s="47" customFormat="1" ht="24" customHeight="1">
      <c r="A245" s="65" t="s">
        <v>447</v>
      </c>
      <c r="B245" s="64" t="s">
        <v>344</v>
      </c>
      <c r="C245" s="119">
        <f>C222+C223</f>
        <v>507197171</v>
      </c>
      <c r="D245" s="119">
        <f>D222+D223</f>
        <v>506115930.45000005</v>
      </c>
      <c r="E245" s="119">
        <f>E222+E223</f>
        <v>484681769.5</v>
      </c>
      <c r="F245" s="180">
        <f t="shared" si="34"/>
        <v>95.76497010656384</v>
      </c>
      <c r="G245" s="119">
        <f>G222+G223</f>
        <v>1752229</v>
      </c>
      <c r="H245" s="170">
        <f>H222+H223</f>
        <v>23753180.66</v>
      </c>
      <c r="I245" s="119">
        <f>I222+I223</f>
        <v>28351827.569999997</v>
      </c>
      <c r="J245" s="119">
        <f>IF(H245&lt;&gt;0,I245/H245*100,"")</f>
        <v>119.3601310739157</v>
      </c>
      <c r="K245" s="119">
        <f t="shared" si="63"/>
        <v>508949400</v>
      </c>
      <c r="L245" s="119">
        <f>D245+H245</f>
        <v>529869111.1100001</v>
      </c>
      <c r="M245" s="119">
        <f t="shared" si="63"/>
        <v>513033597.07</v>
      </c>
      <c r="N245" s="119">
        <f t="shared" si="36"/>
        <v>96.8227032512365</v>
      </c>
      <c r="O245" s="91"/>
      <c r="P245" s="48">
        <f t="shared" si="42"/>
        <v>1</v>
      </c>
      <c r="Q245" s="49"/>
      <c r="R245" s="50"/>
      <c r="T245" s="50"/>
    </row>
    <row r="246" spans="1:20" s="79" customFormat="1" ht="15.75">
      <c r="A246" s="8" t="s">
        <v>346</v>
      </c>
      <c r="B246" s="155"/>
      <c r="C246" s="156"/>
      <c r="D246" s="156"/>
      <c r="E246" s="156"/>
      <c r="F246" s="192"/>
      <c r="G246" s="156"/>
      <c r="H246" s="156"/>
      <c r="I246" s="156"/>
      <c r="J246" s="156"/>
      <c r="K246" s="156"/>
      <c r="L246" s="156"/>
      <c r="M246" s="156"/>
      <c r="N246" s="157">
        <f aca="true" t="shared" si="64" ref="N246:N251">IF(L246&lt;&gt;0,M246/L246*100,"")</f>
      </c>
      <c r="O246" s="97"/>
      <c r="P246" s="48">
        <v>1</v>
      </c>
      <c r="Q246" s="49"/>
      <c r="R246" s="80">
        <f>Q245-R245</f>
        <v>0</v>
      </c>
      <c r="T246" s="80"/>
    </row>
    <row r="247" spans="1:20" s="13" customFormat="1" ht="26.25" customHeight="1">
      <c r="A247" s="65" t="s">
        <v>103</v>
      </c>
      <c r="B247" s="89" t="s">
        <v>440</v>
      </c>
      <c r="C247" s="153">
        <f>SUM(C248:C250)</f>
        <v>0</v>
      </c>
      <c r="D247" s="153">
        <f>SUM(D248:D250)</f>
        <v>0</v>
      </c>
      <c r="E247" s="153">
        <f>SUM(E248:E250)</f>
        <v>0</v>
      </c>
      <c r="F247" s="192">
        <f>IF(D247&lt;&gt;0,E247/D247*100,"")</f>
      </c>
      <c r="G247" s="153">
        <f>SUM(G248:G250)</f>
        <v>0</v>
      </c>
      <c r="H247" s="153">
        <f>SUM(H248:H250)</f>
        <v>0</v>
      </c>
      <c r="I247" s="153">
        <f>SUM(I248:I250)</f>
        <v>-4083</v>
      </c>
      <c r="J247" s="156">
        <f>IF(H247&lt;&gt;0,I247/H247*100,"")</f>
      </c>
      <c r="K247" s="153">
        <f aca="true" t="shared" si="65" ref="K247:M251">C247+G247</f>
        <v>0</v>
      </c>
      <c r="L247" s="153">
        <f>D247+H247</f>
        <v>0</v>
      </c>
      <c r="M247" s="153">
        <f t="shared" si="65"/>
        <v>-4083</v>
      </c>
      <c r="N247" s="157">
        <f t="shared" si="64"/>
      </c>
      <c r="O247" s="93"/>
      <c r="P247" s="12">
        <f t="shared" si="42"/>
        <v>1</v>
      </c>
      <c r="Q247" s="17"/>
      <c r="R247" s="26">
        <v>364924117.8</v>
      </c>
      <c r="T247" s="26"/>
    </row>
    <row r="248" spans="1:20" s="10" customFormat="1" ht="1.5" customHeight="1" hidden="1">
      <c r="A248" s="67" t="s">
        <v>166</v>
      </c>
      <c r="B248" s="155" t="s">
        <v>125</v>
      </c>
      <c r="C248" s="158"/>
      <c r="D248" s="158"/>
      <c r="E248" s="159"/>
      <c r="F248" s="193">
        <f>IF(D248&lt;&gt;0,E248/D248*100,"")</f>
      </c>
      <c r="G248" s="158"/>
      <c r="H248" s="158"/>
      <c r="I248" s="158"/>
      <c r="J248" s="160">
        <f>IF(H248&lt;&gt;0,I248/H248*100,"")</f>
      </c>
      <c r="K248" s="158">
        <f t="shared" si="65"/>
        <v>0</v>
      </c>
      <c r="L248" s="158">
        <f t="shared" si="65"/>
        <v>0</v>
      </c>
      <c r="M248" s="158">
        <f t="shared" si="65"/>
        <v>0</v>
      </c>
      <c r="N248" s="161">
        <f t="shared" si="64"/>
      </c>
      <c r="O248" s="97"/>
      <c r="P248" s="12">
        <f t="shared" si="42"/>
        <v>0</v>
      </c>
      <c r="Q248" s="17"/>
      <c r="R248" s="19">
        <f>R247-R246</f>
        <v>364924117.8</v>
      </c>
      <c r="T248" s="19"/>
    </row>
    <row r="249" spans="1:20" s="10" customFormat="1" ht="30" customHeight="1" hidden="1">
      <c r="A249" s="67" t="s">
        <v>161</v>
      </c>
      <c r="B249" s="155" t="s">
        <v>442</v>
      </c>
      <c r="C249" s="159"/>
      <c r="D249" s="159"/>
      <c r="E249" s="159"/>
      <c r="F249" s="192">
        <f>IF(D249&lt;&gt;0,E249/D249*100,"")</f>
      </c>
      <c r="G249" s="159"/>
      <c r="H249" s="159"/>
      <c r="I249" s="159"/>
      <c r="J249" s="156">
        <f>IF(H249&lt;&gt;0,I249/H249*100,"")</f>
      </c>
      <c r="K249" s="159">
        <f>C249+G249</f>
        <v>0</v>
      </c>
      <c r="L249" s="159">
        <f>D249+H249</f>
        <v>0</v>
      </c>
      <c r="M249" s="159">
        <f>E249+I249</f>
        <v>0</v>
      </c>
      <c r="N249" s="157">
        <f t="shared" si="64"/>
      </c>
      <c r="O249" s="97"/>
      <c r="P249" s="12">
        <f>IF(SUMSQ(C249:M249)&lt;&gt;0,1,0)</f>
        <v>0</v>
      </c>
      <c r="Q249" s="17"/>
      <c r="T249" s="19"/>
    </row>
    <row r="250" spans="1:20" s="10" customFormat="1" ht="33" customHeight="1">
      <c r="A250" s="67" t="s">
        <v>2</v>
      </c>
      <c r="B250" s="155" t="s">
        <v>6</v>
      </c>
      <c r="C250" s="159">
        <v>0</v>
      </c>
      <c r="D250" s="159">
        <v>0</v>
      </c>
      <c r="E250" s="159">
        <v>0</v>
      </c>
      <c r="F250" s="192">
        <f>IF(D250&lt;&gt;0,E250/D250*100,"")</f>
      </c>
      <c r="G250" s="159">
        <v>0</v>
      </c>
      <c r="H250" s="159"/>
      <c r="I250" s="159">
        <f>-4083</f>
        <v>-4083</v>
      </c>
      <c r="J250" s="156">
        <f>IF(H250&lt;&gt;0,I250/H250*100,"")</f>
      </c>
      <c r="K250" s="159">
        <f t="shared" si="65"/>
        <v>0</v>
      </c>
      <c r="L250" s="159">
        <f t="shared" si="65"/>
        <v>0</v>
      </c>
      <c r="M250" s="159">
        <f t="shared" si="65"/>
        <v>-4083</v>
      </c>
      <c r="N250" s="157">
        <f t="shared" si="64"/>
      </c>
      <c r="O250" s="97"/>
      <c r="P250" s="12">
        <f t="shared" si="42"/>
        <v>1</v>
      </c>
      <c r="Q250" s="17"/>
      <c r="T250" s="19"/>
    </row>
    <row r="251" spans="1:20" s="47" customFormat="1" ht="15.75" customHeight="1">
      <c r="A251" s="63" t="s">
        <v>252</v>
      </c>
      <c r="B251" s="162" t="s">
        <v>113</v>
      </c>
      <c r="C251" s="153">
        <f>C247</f>
        <v>0</v>
      </c>
      <c r="D251" s="153">
        <f>D247</f>
        <v>0</v>
      </c>
      <c r="E251" s="153">
        <f>E247</f>
        <v>0</v>
      </c>
      <c r="F251" s="192">
        <f>IF(D251&lt;&gt;0,E251/D251*100,"")</f>
      </c>
      <c r="G251" s="153">
        <f>G247</f>
        <v>0</v>
      </c>
      <c r="H251" s="153">
        <f>H247</f>
        <v>0</v>
      </c>
      <c r="I251" s="153">
        <f>I247</f>
        <v>-4083</v>
      </c>
      <c r="J251" s="156">
        <f>IF(H251&lt;&gt;0,I251/H251*100,"")</f>
      </c>
      <c r="K251" s="153">
        <f t="shared" si="65"/>
        <v>0</v>
      </c>
      <c r="L251" s="153">
        <f t="shared" si="65"/>
        <v>0</v>
      </c>
      <c r="M251" s="153">
        <f t="shared" si="65"/>
        <v>-4083</v>
      </c>
      <c r="N251" s="153">
        <f t="shared" si="64"/>
      </c>
      <c r="O251" s="91"/>
      <c r="P251" s="81">
        <v>1</v>
      </c>
      <c r="Q251" s="49"/>
      <c r="T251" s="50"/>
    </row>
    <row r="252" spans="1:20" s="79" customFormat="1" ht="24" customHeight="1">
      <c r="A252" s="8" t="s">
        <v>345</v>
      </c>
      <c r="B252" s="155"/>
      <c r="C252" s="156"/>
      <c r="D252" s="156"/>
      <c r="E252" s="156"/>
      <c r="F252" s="192"/>
      <c r="G252" s="156"/>
      <c r="H252" s="156"/>
      <c r="I252" s="156"/>
      <c r="J252" s="156"/>
      <c r="K252" s="156"/>
      <c r="L252" s="156"/>
      <c r="M252" s="156"/>
      <c r="N252" s="157"/>
      <c r="O252" s="97"/>
      <c r="P252" s="48">
        <v>1</v>
      </c>
      <c r="Q252" s="80"/>
      <c r="T252" s="80"/>
    </row>
    <row r="253" spans="1:20" s="13" customFormat="1" ht="28.5" customHeight="1">
      <c r="A253" s="65" t="s">
        <v>188</v>
      </c>
      <c r="B253" s="66" t="s">
        <v>171</v>
      </c>
      <c r="C253" s="153">
        <f>C254+C258+C262+C265</f>
        <v>-150000</v>
      </c>
      <c r="D253" s="153">
        <f>D254+D258+D262+D265</f>
        <v>15390043.84</v>
      </c>
      <c r="E253" s="153">
        <f>E254+E258+E262+E265</f>
        <v>2586634.3599999994</v>
      </c>
      <c r="F253" s="187">
        <f>IF(D253&lt;&gt;0,E253/D253*100,"")</f>
        <v>16.807192928697983</v>
      </c>
      <c r="G253" s="153">
        <f>G254+G258+G262+G265</f>
        <v>150000</v>
      </c>
      <c r="H253" s="153">
        <f>H254+H258+H262+H265</f>
        <v>16657626.66</v>
      </c>
      <c r="I253" s="153">
        <f>I254+I258+I262+I265</f>
        <v>13747831.91</v>
      </c>
      <c r="J253" s="153">
        <f>IF(H253&lt;&gt;0,I253/H253*100,"")</f>
        <v>82.53175671785647</v>
      </c>
      <c r="K253" s="153">
        <f aca="true" t="shared" si="66" ref="K253:M271">C253+G253</f>
        <v>0</v>
      </c>
      <c r="L253" s="153">
        <f t="shared" si="66"/>
        <v>32047670.5</v>
      </c>
      <c r="M253" s="153">
        <f t="shared" si="66"/>
        <v>16334466.27</v>
      </c>
      <c r="N253" s="49">
        <f>IF(L253&lt;&gt;0,M253/L253*100,"")</f>
        <v>50.96927800103287</v>
      </c>
      <c r="O253" s="93"/>
      <c r="P253" s="12">
        <f t="shared" si="42"/>
        <v>1</v>
      </c>
      <c r="Q253" s="26"/>
      <c r="T253" s="26"/>
    </row>
    <row r="254" spans="1:20" s="51" customFormat="1" ht="31.5" customHeight="1">
      <c r="A254" s="65" t="s">
        <v>193</v>
      </c>
      <c r="B254" s="66" t="s">
        <v>186</v>
      </c>
      <c r="C254" s="163">
        <f>C255</f>
        <v>0</v>
      </c>
      <c r="D254" s="163"/>
      <c r="E254" s="164">
        <f>E255</f>
        <v>0</v>
      </c>
      <c r="F254" s="194">
        <f>IF(D254&lt;&gt;0,E254/D254*100,"")</f>
      </c>
      <c r="G254" s="164">
        <f>G255</f>
        <v>0</v>
      </c>
      <c r="H254" s="164">
        <f>H255</f>
        <v>0</v>
      </c>
      <c r="I254" s="164">
        <f>I255</f>
        <v>0</v>
      </c>
      <c r="J254" s="165">
        <f>IF(H254&lt;&gt;0,I254/H254*100,"")</f>
      </c>
      <c r="K254" s="163">
        <f t="shared" si="66"/>
        <v>0</v>
      </c>
      <c r="L254" s="163">
        <f t="shared" si="66"/>
        <v>0</v>
      </c>
      <c r="M254" s="164">
        <f t="shared" si="66"/>
        <v>0</v>
      </c>
      <c r="N254" s="166">
        <f>IF(L254&lt;&gt;0,M254/L254*100,"")</f>
      </c>
      <c r="O254" s="93"/>
      <c r="P254" s="48">
        <v>1</v>
      </c>
      <c r="Q254" s="52"/>
      <c r="T254" s="52"/>
    </row>
    <row r="255" spans="1:20" s="79" customFormat="1" ht="1.5" customHeight="1" hidden="1">
      <c r="A255" s="67" t="s">
        <v>190</v>
      </c>
      <c r="B255" s="9" t="s">
        <v>189</v>
      </c>
      <c r="C255" s="159">
        <f>C256+C257</f>
        <v>0</v>
      </c>
      <c r="D255" s="159">
        <f>D256+D257</f>
        <v>0</v>
      </c>
      <c r="E255" s="159">
        <f>E256-E257</f>
        <v>0</v>
      </c>
      <c r="F255" s="192">
        <f aca="true" t="shared" si="67" ref="F255:F280">IF(D255&lt;&gt;0,E255/D255*100,"")</f>
      </c>
      <c r="G255" s="159">
        <f>G256-G257</f>
        <v>0</v>
      </c>
      <c r="H255" s="159">
        <f>H256-H257</f>
        <v>0</v>
      </c>
      <c r="I255" s="159">
        <f>I256-I257</f>
        <v>0</v>
      </c>
      <c r="J255" s="156">
        <f aca="true" t="shared" si="68" ref="J255:J280">IF(H255&lt;&gt;0,I255/H255*100,"")</f>
      </c>
      <c r="K255" s="159">
        <f t="shared" si="66"/>
        <v>0</v>
      </c>
      <c r="L255" s="159">
        <f t="shared" si="66"/>
        <v>0</v>
      </c>
      <c r="M255" s="159">
        <f t="shared" si="66"/>
        <v>0</v>
      </c>
      <c r="N255" s="157">
        <f aca="true" t="shared" si="69" ref="N255:N280">IF(L255&lt;&gt;0,M255/L255*100,"")</f>
      </c>
      <c r="O255" s="97"/>
      <c r="P255" s="48">
        <v>1</v>
      </c>
      <c r="Q255" s="80"/>
      <c r="T255" s="80"/>
    </row>
    <row r="256" spans="1:20" s="79" customFormat="1" ht="18.75" customHeight="1">
      <c r="A256" s="67" t="s">
        <v>191</v>
      </c>
      <c r="B256" s="9" t="s">
        <v>172</v>
      </c>
      <c r="C256" s="159"/>
      <c r="D256" s="159">
        <v>13536473</v>
      </c>
      <c r="E256" s="159">
        <v>0</v>
      </c>
      <c r="F256" s="192">
        <f t="shared" si="67"/>
        <v>0</v>
      </c>
      <c r="G256" s="159">
        <v>0</v>
      </c>
      <c r="H256" s="159">
        <v>0</v>
      </c>
      <c r="I256" s="159"/>
      <c r="J256" s="156">
        <f t="shared" si="68"/>
      </c>
      <c r="K256" s="159">
        <f>C256+G256</f>
        <v>0</v>
      </c>
      <c r="L256" s="159">
        <f t="shared" si="66"/>
        <v>13536473</v>
      </c>
      <c r="M256" s="159">
        <f t="shared" si="66"/>
        <v>0</v>
      </c>
      <c r="N256" s="157">
        <f t="shared" si="69"/>
        <v>0</v>
      </c>
      <c r="O256" s="97"/>
      <c r="P256" s="48">
        <f aca="true" t="shared" si="70" ref="P256:P280">IF(SUMSQ(C256:M256)&lt;&gt;0,1,0)</f>
        <v>1</v>
      </c>
      <c r="Q256" s="80"/>
      <c r="T256" s="80"/>
    </row>
    <row r="257" spans="1:20" s="79" customFormat="1" ht="17.25" customHeight="1">
      <c r="A257" s="67" t="s">
        <v>192</v>
      </c>
      <c r="B257" s="9" t="s">
        <v>173</v>
      </c>
      <c r="C257" s="159"/>
      <c r="D257" s="159">
        <v>-13536473</v>
      </c>
      <c r="E257" s="159">
        <v>0</v>
      </c>
      <c r="F257" s="192">
        <f t="shared" si="67"/>
        <v>0</v>
      </c>
      <c r="G257" s="159">
        <f>-G256</f>
        <v>0</v>
      </c>
      <c r="H257" s="159">
        <v>0</v>
      </c>
      <c r="I257" s="159"/>
      <c r="J257" s="156">
        <f t="shared" si="68"/>
      </c>
      <c r="K257" s="159">
        <f t="shared" si="66"/>
        <v>0</v>
      </c>
      <c r="L257" s="159">
        <f t="shared" si="66"/>
        <v>-13536473</v>
      </c>
      <c r="M257" s="159">
        <f t="shared" si="66"/>
        <v>0</v>
      </c>
      <c r="N257" s="157">
        <f t="shared" si="69"/>
        <v>0</v>
      </c>
      <c r="O257" s="97"/>
      <c r="P257" s="48">
        <f t="shared" si="70"/>
        <v>1</v>
      </c>
      <c r="Q257" s="80"/>
      <c r="T257" s="80"/>
    </row>
    <row r="258" spans="1:20" s="51" customFormat="1" ht="25.5">
      <c r="A258" s="65" t="s">
        <v>187</v>
      </c>
      <c r="B258" s="66" t="s">
        <v>185</v>
      </c>
      <c r="C258" s="164">
        <f>C259-C260</f>
        <v>0</v>
      </c>
      <c r="D258" s="164">
        <f>D259-D260</f>
        <v>0</v>
      </c>
      <c r="E258" s="164">
        <f>E259-E260</f>
        <v>0</v>
      </c>
      <c r="F258" s="187">
        <f t="shared" si="67"/>
      </c>
      <c r="G258" s="164">
        <f>G259-G260</f>
        <v>0</v>
      </c>
      <c r="H258" s="164">
        <f>H259-H260</f>
        <v>0</v>
      </c>
      <c r="I258" s="164">
        <f>I259-I260+I261</f>
        <v>-200365.84999999998</v>
      </c>
      <c r="J258" s="153">
        <f t="shared" si="68"/>
      </c>
      <c r="K258" s="164">
        <f t="shared" si="66"/>
        <v>0</v>
      </c>
      <c r="L258" s="164">
        <f t="shared" si="66"/>
        <v>0</v>
      </c>
      <c r="M258" s="164">
        <f t="shared" si="66"/>
        <v>-200365.84999999998</v>
      </c>
      <c r="N258" s="49">
        <f t="shared" si="69"/>
      </c>
      <c r="O258" s="93"/>
      <c r="P258" s="48">
        <f t="shared" si="70"/>
        <v>1</v>
      </c>
      <c r="Q258" s="52"/>
      <c r="T258" s="52"/>
    </row>
    <row r="259" spans="1:20" s="79" customFormat="1" ht="15.75" customHeight="1">
      <c r="A259" s="67" t="s">
        <v>194</v>
      </c>
      <c r="B259" s="9" t="s">
        <v>174</v>
      </c>
      <c r="C259" s="159">
        <v>0</v>
      </c>
      <c r="D259" s="159">
        <v>0</v>
      </c>
      <c r="E259" s="159">
        <v>0</v>
      </c>
      <c r="F259" s="192">
        <f t="shared" si="67"/>
      </c>
      <c r="G259" s="159">
        <v>0</v>
      </c>
      <c r="H259" s="159">
        <v>0</v>
      </c>
      <c r="I259" s="159">
        <v>413036.22</v>
      </c>
      <c r="J259" s="156">
        <f t="shared" si="68"/>
      </c>
      <c r="K259" s="159">
        <f t="shared" si="66"/>
        <v>0</v>
      </c>
      <c r="L259" s="159">
        <f t="shared" si="66"/>
        <v>0</v>
      </c>
      <c r="M259" s="159">
        <f t="shared" si="66"/>
        <v>413036.22</v>
      </c>
      <c r="N259" s="157">
        <f t="shared" si="69"/>
      </c>
      <c r="O259" s="97"/>
      <c r="P259" s="48">
        <f t="shared" si="70"/>
        <v>1</v>
      </c>
      <c r="Q259" s="80"/>
      <c r="T259" s="80"/>
    </row>
    <row r="260" spans="1:20" s="79" customFormat="1" ht="18.75" customHeight="1">
      <c r="A260" s="67" t="s">
        <v>195</v>
      </c>
      <c r="B260" s="9" t="s">
        <v>175</v>
      </c>
      <c r="C260" s="159">
        <v>0</v>
      </c>
      <c r="D260" s="159">
        <v>0</v>
      </c>
      <c r="E260" s="159"/>
      <c r="F260" s="192">
        <f t="shared" si="67"/>
      </c>
      <c r="G260" s="159">
        <v>0</v>
      </c>
      <c r="H260" s="159">
        <v>0</v>
      </c>
      <c r="I260" s="159">
        <v>602389.71</v>
      </c>
      <c r="J260" s="156">
        <f t="shared" si="68"/>
      </c>
      <c r="K260" s="159">
        <f t="shared" si="66"/>
        <v>0</v>
      </c>
      <c r="L260" s="159">
        <f t="shared" si="66"/>
        <v>0</v>
      </c>
      <c r="M260" s="159">
        <f t="shared" si="66"/>
        <v>602389.71</v>
      </c>
      <c r="N260" s="157">
        <f t="shared" si="69"/>
      </c>
      <c r="O260" s="97"/>
      <c r="P260" s="48">
        <f t="shared" si="70"/>
        <v>1</v>
      </c>
      <c r="Q260" s="80"/>
      <c r="T260" s="80"/>
    </row>
    <row r="261" spans="1:20" s="79" customFormat="1" ht="18" customHeight="1">
      <c r="A261" s="67" t="s">
        <v>221</v>
      </c>
      <c r="B261" s="9" t="s">
        <v>219</v>
      </c>
      <c r="C261" s="159">
        <v>0</v>
      </c>
      <c r="D261" s="159">
        <v>0</v>
      </c>
      <c r="E261" s="159">
        <v>0</v>
      </c>
      <c r="F261" s="192">
        <f>IF(D261&lt;&gt;0,E261/D261*100,"")</f>
      </c>
      <c r="G261" s="159">
        <v>0</v>
      </c>
      <c r="H261" s="159">
        <v>0</v>
      </c>
      <c r="I261" s="159">
        <v>-11012.36</v>
      </c>
      <c r="J261" s="156">
        <f>IF(H261&lt;&gt;0,I261/H261*100,"")</f>
      </c>
      <c r="K261" s="159">
        <f>C261+G261</f>
        <v>0</v>
      </c>
      <c r="L261" s="159">
        <f>D261+H261</f>
        <v>0</v>
      </c>
      <c r="M261" s="159">
        <f>E261+I261</f>
        <v>-11012.36</v>
      </c>
      <c r="N261" s="157">
        <f>IF(L261&lt;&gt;0,M261/L261*100,"")</f>
      </c>
      <c r="O261" s="97"/>
      <c r="P261" s="48">
        <f t="shared" si="70"/>
        <v>1</v>
      </c>
      <c r="Q261" s="80"/>
      <c r="T261" s="80"/>
    </row>
    <row r="262" spans="1:20" s="51" customFormat="1" ht="43.5" customHeight="1">
      <c r="A262" s="65" t="s">
        <v>196</v>
      </c>
      <c r="B262" s="66" t="s">
        <v>184</v>
      </c>
      <c r="C262" s="164">
        <f>C263+C264</f>
        <v>0</v>
      </c>
      <c r="D262" s="164">
        <f>D263+D264</f>
        <v>0</v>
      </c>
      <c r="E262" s="164">
        <f>E263+E264</f>
        <v>0</v>
      </c>
      <c r="F262" s="187">
        <f t="shared" si="67"/>
      </c>
      <c r="G262" s="164">
        <f>G263-G264</f>
        <v>0</v>
      </c>
      <c r="H262" s="164">
        <f>H263-H264</f>
        <v>0</v>
      </c>
      <c r="I262" s="164">
        <f>I263-I264</f>
        <v>0</v>
      </c>
      <c r="J262" s="153">
        <f t="shared" si="68"/>
      </c>
      <c r="K262" s="164">
        <f t="shared" si="66"/>
        <v>0</v>
      </c>
      <c r="L262" s="164">
        <f t="shared" si="66"/>
        <v>0</v>
      </c>
      <c r="M262" s="164">
        <f t="shared" si="66"/>
        <v>0</v>
      </c>
      <c r="N262" s="49">
        <f t="shared" si="69"/>
      </c>
      <c r="O262" s="93"/>
      <c r="P262" s="48">
        <f t="shared" si="70"/>
        <v>0</v>
      </c>
      <c r="Q262" s="52"/>
      <c r="T262" s="52"/>
    </row>
    <row r="263" spans="1:20" s="79" customFormat="1" ht="25.5" customHeight="1">
      <c r="A263" s="67" t="s">
        <v>3</v>
      </c>
      <c r="B263" s="9" t="s">
        <v>394</v>
      </c>
      <c r="C263" s="159">
        <v>10000000</v>
      </c>
      <c r="D263" s="159">
        <v>10000000</v>
      </c>
      <c r="E263" s="159">
        <v>6000000</v>
      </c>
      <c r="F263" s="192">
        <f t="shared" si="67"/>
        <v>60</v>
      </c>
      <c r="G263" s="159">
        <v>0</v>
      </c>
      <c r="H263" s="159">
        <v>0</v>
      </c>
      <c r="I263" s="159"/>
      <c r="J263" s="156">
        <f t="shared" si="68"/>
      </c>
      <c r="K263" s="159">
        <f t="shared" si="66"/>
        <v>10000000</v>
      </c>
      <c r="L263" s="159">
        <f t="shared" si="66"/>
        <v>10000000</v>
      </c>
      <c r="M263" s="159">
        <f t="shared" si="66"/>
        <v>6000000</v>
      </c>
      <c r="N263" s="157">
        <f t="shared" si="69"/>
        <v>60</v>
      </c>
      <c r="O263" s="97"/>
      <c r="P263" s="48">
        <f t="shared" si="70"/>
        <v>1</v>
      </c>
      <c r="Q263" s="80"/>
      <c r="T263" s="80"/>
    </row>
    <row r="264" spans="1:20" s="79" customFormat="1" ht="24.75" customHeight="1">
      <c r="A264" s="67" t="s">
        <v>4</v>
      </c>
      <c r="B264" s="9" t="s">
        <v>395</v>
      </c>
      <c r="C264" s="159">
        <f>-10000000</f>
        <v>-10000000</v>
      </c>
      <c r="D264" s="159">
        <f>-D263</f>
        <v>-10000000</v>
      </c>
      <c r="E264" s="159">
        <f>-6000000</f>
        <v>-6000000</v>
      </c>
      <c r="F264" s="192">
        <f t="shared" si="67"/>
        <v>60</v>
      </c>
      <c r="G264" s="159">
        <v>0</v>
      </c>
      <c r="H264" s="159">
        <v>0</v>
      </c>
      <c r="I264" s="159"/>
      <c r="J264" s="156">
        <f t="shared" si="68"/>
      </c>
      <c r="K264" s="159">
        <f t="shared" si="66"/>
        <v>-10000000</v>
      </c>
      <c r="L264" s="159">
        <f t="shared" si="66"/>
        <v>-10000000</v>
      </c>
      <c r="M264" s="159">
        <f t="shared" si="66"/>
        <v>-6000000</v>
      </c>
      <c r="N264" s="157">
        <f t="shared" si="69"/>
        <v>60</v>
      </c>
      <c r="O264" s="97"/>
      <c r="P264" s="48">
        <f t="shared" si="70"/>
        <v>1</v>
      </c>
      <c r="Q264" s="80"/>
      <c r="T264" s="80"/>
    </row>
    <row r="265" spans="1:20" s="51" customFormat="1" ht="25.5">
      <c r="A265" s="65" t="s">
        <v>347</v>
      </c>
      <c r="B265" s="66" t="s">
        <v>176</v>
      </c>
      <c r="C265" s="164">
        <f>C266-C267+C268+C269</f>
        <v>-150000</v>
      </c>
      <c r="D265" s="164">
        <f>D266-D267+D268+D269</f>
        <v>15390043.84</v>
      </c>
      <c r="E265" s="164">
        <f>E266-E267+E268+E269</f>
        <v>2586634.3599999994</v>
      </c>
      <c r="F265" s="187">
        <f t="shared" si="67"/>
        <v>16.807192928697983</v>
      </c>
      <c r="G265" s="164">
        <f>G266-G267+G268+G269</f>
        <v>150000</v>
      </c>
      <c r="H265" s="164">
        <f>H266-H267+H268+H269</f>
        <v>16657626.66</v>
      </c>
      <c r="I265" s="164">
        <f>I266-I267+I268+I269</f>
        <v>13948197.76</v>
      </c>
      <c r="J265" s="153">
        <f t="shared" si="68"/>
        <v>83.73460424283515</v>
      </c>
      <c r="K265" s="164">
        <f t="shared" si="66"/>
        <v>0</v>
      </c>
      <c r="L265" s="164">
        <f t="shared" si="66"/>
        <v>32047670.5</v>
      </c>
      <c r="M265" s="164">
        <f>E265+I265</f>
        <v>16534832.12</v>
      </c>
      <c r="N265" s="49">
        <f t="shared" si="69"/>
        <v>51.59448990215997</v>
      </c>
      <c r="O265" s="93"/>
      <c r="P265" s="48">
        <f t="shared" si="70"/>
        <v>1</v>
      </c>
      <c r="Q265" s="52"/>
      <c r="T265" s="52"/>
    </row>
    <row r="266" spans="1:20" s="79" customFormat="1" ht="15">
      <c r="A266" s="67" t="s">
        <v>194</v>
      </c>
      <c r="B266" s="9" t="s">
        <v>177</v>
      </c>
      <c r="C266" s="159"/>
      <c r="D266" s="159">
        <v>32960787.5</v>
      </c>
      <c r="E266" s="159">
        <v>33013751.24</v>
      </c>
      <c r="F266" s="192">
        <f t="shared" si="67"/>
        <v>100.16068711950525</v>
      </c>
      <c r="G266" s="159">
        <v>0</v>
      </c>
      <c r="H266" s="159">
        <v>86883</v>
      </c>
      <c r="I266" s="159">
        <v>817813.62</v>
      </c>
      <c r="J266" s="156">
        <f t="shared" si="68"/>
        <v>941.2815165222195</v>
      </c>
      <c r="K266" s="159">
        <f t="shared" si="66"/>
        <v>0</v>
      </c>
      <c r="L266" s="159">
        <f t="shared" si="66"/>
        <v>33047670.5</v>
      </c>
      <c r="M266" s="159">
        <f t="shared" si="66"/>
        <v>33831564.86</v>
      </c>
      <c r="N266" s="157">
        <f t="shared" si="69"/>
        <v>102.37201094098296</v>
      </c>
      <c r="O266" s="97"/>
      <c r="P266" s="48">
        <f t="shared" si="70"/>
        <v>1</v>
      </c>
      <c r="Q266" s="80"/>
      <c r="T266" s="80"/>
    </row>
    <row r="267" spans="1:20" s="79" customFormat="1" ht="14.25" customHeight="1">
      <c r="A267" s="67" t="s">
        <v>195</v>
      </c>
      <c r="B267" s="9" t="s">
        <v>178</v>
      </c>
      <c r="C267" s="159"/>
      <c r="D267" s="159">
        <v>1000000</v>
      </c>
      <c r="E267" s="159">
        <v>15999147.27</v>
      </c>
      <c r="F267" s="192">
        <f t="shared" si="67"/>
        <v>1599.914727</v>
      </c>
      <c r="G267" s="159">
        <v>0</v>
      </c>
      <c r="H267" s="159">
        <v>0</v>
      </c>
      <c r="I267" s="159">
        <v>1289482.72</v>
      </c>
      <c r="J267" s="156">
        <f>IF(H267&lt;&gt;0,I267/H267*100,"")</f>
      </c>
      <c r="K267" s="159">
        <f>C267+G267</f>
        <v>0</v>
      </c>
      <c r="L267" s="159">
        <f>D267+H267</f>
        <v>1000000</v>
      </c>
      <c r="M267" s="159">
        <f>E267+I267</f>
        <v>17288629.99</v>
      </c>
      <c r="N267" s="157">
        <f>IF(L267&lt;&gt;0,M267/L267*100,"")</f>
        <v>1728.8629989999997</v>
      </c>
      <c r="O267" s="97"/>
      <c r="P267" s="48">
        <f t="shared" si="70"/>
        <v>1</v>
      </c>
      <c r="Q267" s="80"/>
      <c r="T267" s="80"/>
    </row>
    <row r="268" spans="1:20" s="79" customFormat="1" ht="15.75" customHeight="1">
      <c r="A268" s="67" t="s">
        <v>221</v>
      </c>
      <c r="B268" s="9" t="s">
        <v>228</v>
      </c>
      <c r="C268" s="158"/>
      <c r="D268" s="158"/>
      <c r="E268" s="159">
        <v>-8101.2</v>
      </c>
      <c r="F268" s="192">
        <f t="shared" si="67"/>
      </c>
      <c r="G268" s="158">
        <v>0</v>
      </c>
      <c r="H268" s="158">
        <v>0</v>
      </c>
      <c r="I268" s="159">
        <f>-1.55</f>
        <v>-1.55</v>
      </c>
      <c r="J268" s="160">
        <f t="shared" si="68"/>
      </c>
      <c r="K268" s="158">
        <f t="shared" si="66"/>
        <v>0</v>
      </c>
      <c r="L268" s="158">
        <f t="shared" si="66"/>
        <v>0</v>
      </c>
      <c r="M268" s="159">
        <f t="shared" si="66"/>
        <v>-8102.75</v>
      </c>
      <c r="N268" s="161">
        <f t="shared" si="69"/>
      </c>
      <c r="O268" s="97"/>
      <c r="P268" s="48">
        <f t="shared" si="70"/>
        <v>1</v>
      </c>
      <c r="Q268" s="80"/>
      <c r="T268" s="80"/>
    </row>
    <row r="269" spans="1:20" s="79" customFormat="1" ht="39" customHeight="1">
      <c r="A269" s="67" t="s">
        <v>127</v>
      </c>
      <c r="B269" s="9" t="s">
        <v>329</v>
      </c>
      <c r="C269" s="159">
        <f>-150000</f>
        <v>-150000</v>
      </c>
      <c r="D269" s="159">
        <f>-16570743.66</f>
        <v>-16570743.66</v>
      </c>
      <c r="E269" s="159">
        <v>-14419868.41</v>
      </c>
      <c r="F269" s="192">
        <f>IF(D269&lt;&gt;0,E269/D269*100,"")</f>
        <v>87.02004391515644</v>
      </c>
      <c r="G269" s="159">
        <v>150000</v>
      </c>
      <c r="H269" s="159">
        <v>16570743.66</v>
      </c>
      <c r="I269" s="159">
        <v>14419868.41</v>
      </c>
      <c r="J269" s="156">
        <f>IF(H269&lt;&gt;0,I269/H269*100,"")</f>
        <v>87.02004391515644</v>
      </c>
      <c r="K269" s="159">
        <f>C269+G269</f>
        <v>0</v>
      </c>
      <c r="L269" s="159">
        <f>D269+H269</f>
        <v>0</v>
      </c>
      <c r="M269" s="159">
        <f>E269+I269</f>
        <v>0</v>
      </c>
      <c r="N269" s="157">
        <f>IF(L269&lt;&gt;0,M269/L269*100,"")</f>
      </c>
      <c r="O269" s="97"/>
      <c r="P269" s="48"/>
      <c r="Q269" s="80"/>
      <c r="T269" s="80"/>
    </row>
    <row r="270" spans="1:20" s="51" customFormat="1" ht="27" customHeight="1">
      <c r="A270" s="65" t="s">
        <v>197</v>
      </c>
      <c r="B270" s="89" t="s">
        <v>179</v>
      </c>
      <c r="C270" s="164">
        <f>C271+C274+C279</f>
        <v>-150000</v>
      </c>
      <c r="D270" s="164">
        <f>D271+D274+D279</f>
        <v>15390043.84</v>
      </c>
      <c r="E270" s="164">
        <f>E271+E274+E279</f>
        <v>2586634.3599999994</v>
      </c>
      <c r="F270" s="187">
        <f t="shared" si="67"/>
        <v>16.807192928697983</v>
      </c>
      <c r="G270" s="164">
        <f>G271+G274+G279</f>
        <v>150000</v>
      </c>
      <c r="H270" s="164">
        <f>H271+H274+H279</f>
        <v>16657626.66</v>
      </c>
      <c r="I270" s="164">
        <f>I271+I274+I279</f>
        <v>13747831.91</v>
      </c>
      <c r="J270" s="153">
        <f t="shared" si="68"/>
        <v>82.53175671785647</v>
      </c>
      <c r="K270" s="164">
        <f t="shared" si="66"/>
        <v>0</v>
      </c>
      <c r="L270" s="164">
        <f t="shared" si="66"/>
        <v>32047670.5</v>
      </c>
      <c r="M270" s="164">
        <f t="shared" si="66"/>
        <v>16334466.27</v>
      </c>
      <c r="N270" s="49">
        <f t="shared" si="69"/>
        <v>50.96927800103287</v>
      </c>
      <c r="O270" s="93"/>
      <c r="P270" s="48">
        <f t="shared" si="70"/>
        <v>1</v>
      </c>
      <c r="Q270" s="52"/>
      <c r="T270" s="52"/>
    </row>
    <row r="271" spans="1:20" s="51" customFormat="1" ht="37.5" customHeight="1">
      <c r="A271" s="65" t="s">
        <v>198</v>
      </c>
      <c r="B271" s="66" t="s">
        <v>183</v>
      </c>
      <c r="C271" s="164">
        <f>C272+C273</f>
        <v>0</v>
      </c>
      <c r="D271" s="164">
        <f>D272+D273</f>
        <v>0</v>
      </c>
      <c r="E271" s="164">
        <f>E272+E273</f>
        <v>0</v>
      </c>
      <c r="F271" s="187">
        <f t="shared" si="67"/>
      </c>
      <c r="G271" s="164">
        <f>G272-G273</f>
        <v>0</v>
      </c>
      <c r="H271" s="164">
        <f>H272-H273</f>
        <v>0</v>
      </c>
      <c r="I271" s="164">
        <f>I272-I273</f>
        <v>0</v>
      </c>
      <c r="J271" s="153">
        <f t="shared" si="68"/>
      </c>
      <c r="K271" s="164">
        <f t="shared" si="66"/>
        <v>0</v>
      </c>
      <c r="L271" s="164">
        <f t="shared" si="66"/>
        <v>0</v>
      </c>
      <c r="M271" s="164">
        <f t="shared" si="66"/>
        <v>0</v>
      </c>
      <c r="N271" s="49">
        <f t="shared" si="69"/>
      </c>
      <c r="O271" s="93"/>
      <c r="P271" s="48">
        <f t="shared" si="70"/>
        <v>0</v>
      </c>
      <c r="Q271" s="52"/>
      <c r="T271" s="52"/>
    </row>
    <row r="272" spans="1:20" s="79" customFormat="1" ht="38.25" customHeight="1">
      <c r="A272" s="67" t="s">
        <v>393</v>
      </c>
      <c r="B272" s="9" t="s">
        <v>391</v>
      </c>
      <c r="C272" s="159">
        <v>10000000</v>
      </c>
      <c r="D272" s="159">
        <v>10000000</v>
      </c>
      <c r="E272" s="159">
        <v>6000000</v>
      </c>
      <c r="F272" s="192">
        <f t="shared" si="67"/>
        <v>60</v>
      </c>
      <c r="G272" s="159">
        <v>0</v>
      </c>
      <c r="H272" s="159">
        <v>0</v>
      </c>
      <c r="I272" s="159"/>
      <c r="J272" s="156">
        <f t="shared" si="68"/>
      </c>
      <c r="K272" s="159">
        <f aca="true" t="shared" si="71" ref="K272:K280">C272+G272</f>
        <v>10000000</v>
      </c>
      <c r="L272" s="159">
        <f aca="true" t="shared" si="72" ref="L272:L280">D272+H272</f>
        <v>10000000</v>
      </c>
      <c r="M272" s="159">
        <f aca="true" t="shared" si="73" ref="M272:M280">E272+I272</f>
        <v>6000000</v>
      </c>
      <c r="N272" s="157">
        <f t="shared" si="69"/>
        <v>60</v>
      </c>
      <c r="O272" s="97"/>
      <c r="P272" s="48">
        <f t="shared" si="70"/>
        <v>1</v>
      </c>
      <c r="Q272" s="80"/>
      <c r="T272" s="80"/>
    </row>
    <row r="273" spans="1:20" s="79" customFormat="1" ht="30" customHeight="1">
      <c r="A273" s="67" t="s">
        <v>5</v>
      </c>
      <c r="B273" s="9" t="s">
        <v>392</v>
      </c>
      <c r="C273" s="159">
        <f>-10000000</f>
        <v>-10000000</v>
      </c>
      <c r="D273" s="159">
        <f>-10000000</f>
        <v>-10000000</v>
      </c>
      <c r="E273" s="159">
        <f>-6000000</f>
        <v>-6000000</v>
      </c>
      <c r="F273" s="192">
        <f t="shared" si="67"/>
        <v>60</v>
      </c>
      <c r="G273" s="159">
        <v>0</v>
      </c>
      <c r="H273" s="159">
        <v>0</v>
      </c>
      <c r="I273" s="159"/>
      <c r="J273" s="156">
        <f t="shared" si="68"/>
      </c>
      <c r="K273" s="159">
        <f t="shared" si="71"/>
        <v>-10000000</v>
      </c>
      <c r="L273" s="159">
        <f t="shared" si="72"/>
        <v>-10000000</v>
      </c>
      <c r="M273" s="159">
        <f t="shared" si="73"/>
        <v>-6000000</v>
      </c>
      <c r="N273" s="157">
        <f t="shared" si="69"/>
        <v>60</v>
      </c>
      <c r="O273" s="97"/>
      <c r="P273" s="48">
        <f t="shared" si="70"/>
        <v>1</v>
      </c>
      <c r="Q273" s="80"/>
      <c r="T273" s="80"/>
    </row>
    <row r="274" spans="1:20" s="51" customFormat="1" ht="26.25" customHeight="1">
      <c r="A274" s="65" t="s">
        <v>335</v>
      </c>
      <c r="B274" s="66" t="s">
        <v>180</v>
      </c>
      <c r="C274" s="164">
        <f>C275-C276+C277+C278</f>
        <v>-150000</v>
      </c>
      <c r="D274" s="164">
        <f>D275-D276+D277+D278</f>
        <v>15390043.84</v>
      </c>
      <c r="E274" s="164">
        <f>E275-E276+E277+E278</f>
        <v>2586634.3599999994</v>
      </c>
      <c r="F274" s="187">
        <f t="shared" si="67"/>
        <v>16.807192928697983</v>
      </c>
      <c r="G274" s="164">
        <f>G275-G276+G277+G278</f>
        <v>150000</v>
      </c>
      <c r="H274" s="164">
        <f>H275-H276+H277+H278</f>
        <v>16657626.66</v>
      </c>
      <c r="I274" s="164">
        <f>I275-I276+I277+I278</f>
        <v>13747831.91</v>
      </c>
      <c r="J274" s="153">
        <f t="shared" si="68"/>
        <v>82.53175671785647</v>
      </c>
      <c r="K274" s="164">
        <f t="shared" si="71"/>
        <v>0</v>
      </c>
      <c r="L274" s="164">
        <f t="shared" si="72"/>
        <v>32047670.5</v>
      </c>
      <c r="M274" s="164">
        <f t="shared" si="73"/>
        <v>16334466.27</v>
      </c>
      <c r="N274" s="49">
        <f t="shared" si="69"/>
        <v>50.96927800103287</v>
      </c>
      <c r="O274" s="93"/>
      <c r="P274" s="48">
        <f t="shared" si="70"/>
        <v>1</v>
      </c>
      <c r="Q274" s="52"/>
      <c r="T274" s="52"/>
    </row>
    <row r="275" spans="1:20" s="79" customFormat="1" ht="15">
      <c r="A275" s="67" t="s">
        <v>194</v>
      </c>
      <c r="B275" s="9" t="s">
        <v>181</v>
      </c>
      <c r="C275" s="159"/>
      <c r="D275" s="159">
        <v>32960787.5</v>
      </c>
      <c r="E275" s="159">
        <v>33013751.24</v>
      </c>
      <c r="F275" s="192">
        <f t="shared" si="67"/>
        <v>100.16068711950525</v>
      </c>
      <c r="G275" s="159">
        <v>0</v>
      </c>
      <c r="H275" s="159">
        <v>86883</v>
      </c>
      <c r="I275" s="167">
        <v>1230849.84</v>
      </c>
      <c r="J275" s="156">
        <f t="shared" si="68"/>
        <v>1416.6751148095716</v>
      </c>
      <c r="K275" s="159">
        <f t="shared" si="71"/>
        <v>0</v>
      </c>
      <c r="L275" s="159">
        <f t="shared" si="72"/>
        <v>33047670.5</v>
      </c>
      <c r="M275" s="159">
        <f t="shared" si="73"/>
        <v>34244601.08</v>
      </c>
      <c r="N275" s="157">
        <f t="shared" si="69"/>
        <v>103.62183041010408</v>
      </c>
      <c r="O275" s="97"/>
      <c r="P275" s="48">
        <f t="shared" si="70"/>
        <v>1</v>
      </c>
      <c r="Q275" s="80"/>
      <c r="T275" s="80"/>
    </row>
    <row r="276" spans="1:20" s="79" customFormat="1" ht="15" customHeight="1">
      <c r="A276" s="67" t="s">
        <v>195</v>
      </c>
      <c r="B276" s="9" t="s">
        <v>182</v>
      </c>
      <c r="C276" s="159"/>
      <c r="D276" s="159">
        <v>1000000</v>
      </c>
      <c r="E276" s="159">
        <v>15999147.27</v>
      </c>
      <c r="F276" s="192">
        <f t="shared" si="67"/>
        <v>1599.914727</v>
      </c>
      <c r="G276" s="159">
        <v>0</v>
      </c>
      <c r="H276" s="159">
        <v>0</v>
      </c>
      <c r="I276" s="167">
        <v>1891872.43</v>
      </c>
      <c r="J276" s="156">
        <f t="shared" si="68"/>
      </c>
      <c r="K276" s="159">
        <f t="shared" si="71"/>
        <v>0</v>
      </c>
      <c r="L276" s="159">
        <f t="shared" si="72"/>
        <v>1000000</v>
      </c>
      <c r="M276" s="159">
        <f t="shared" si="73"/>
        <v>17891019.7</v>
      </c>
      <c r="N276" s="157">
        <f t="shared" si="69"/>
        <v>1789.1019699999997</v>
      </c>
      <c r="O276" s="97"/>
      <c r="P276" s="48">
        <f t="shared" si="70"/>
        <v>1</v>
      </c>
      <c r="Q276" s="80"/>
      <c r="T276" s="80"/>
    </row>
    <row r="277" spans="1:20" s="79" customFormat="1" ht="18.75" customHeight="1">
      <c r="A277" s="67" t="s">
        <v>221</v>
      </c>
      <c r="B277" s="9" t="s">
        <v>220</v>
      </c>
      <c r="C277" s="159">
        <v>0</v>
      </c>
      <c r="D277" s="159">
        <v>0</v>
      </c>
      <c r="E277" s="159">
        <v>-8101.2</v>
      </c>
      <c r="F277" s="192">
        <f>IF(D277&lt;&gt;0,E277/D277*100,"")</f>
      </c>
      <c r="G277" s="159">
        <v>0</v>
      </c>
      <c r="H277" s="159">
        <v>0</v>
      </c>
      <c r="I277" s="159">
        <v>-11013.91</v>
      </c>
      <c r="J277" s="156">
        <f>IF(H277&lt;&gt;0,I277/H277*100,"")</f>
      </c>
      <c r="K277" s="159">
        <f aca="true" t="shared" si="74" ref="K277:M279">C277+G277</f>
        <v>0</v>
      </c>
      <c r="L277" s="159">
        <f t="shared" si="74"/>
        <v>0</v>
      </c>
      <c r="M277" s="159">
        <f t="shared" si="74"/>
        <v>-19115.11</v>
      </c>
      <c r="N277" s="157">
        <f>IF(L277&lt;&gt;0,M277/L277*100,"")</f>
      </c>
      <c r="O277" s="97"/>
      <c r="P277" s="48">
        <f t="shared" si="70"/>
        <v>1</v>
      </c>
      <c r="Q277" s="80"/>
      <c r="T277" s="80"/>
    </row>
    <row r="278" spans="1:20" s="79" customFormat="1" ht="36" customHeight="1">
      <c r="A278" s="67" t="s">
        <v>127</v>
      </c>
      <c r="B278" s="9" t="s">
        <v>330</v>
      </c>
      <c r="C278" s="159">
        <f>-150000</f>
        <v>-150000</v>
      </c>
      <c r="D278" s="159">
        <v>-16570743.66</v>
      </c>
      <c r="E278" s="159">
        <v>-14419868.41</v>
      </c>
      <c r="F278" s="192">
        <f t="shared" si="67"/>
        <v>87.02004391515644</v>
      </c>
      <c r="G278" s="159">
        <v>150000</v>
      </c>
      <c r="H278" s="159">
        <v>16570743.66</v>
      </c>
      <c r="I278" s="159">
        <v>14419868.41</v>
      </c>
      <c r="J278" s="156">
        <f t="shared" si="68"/>
        <v>87.02004391515644</v>
      </c>
      <c r="K278" s="159">
        <f t="shared" si="74"/>
        <v>0</v>
      </c>
      <c r="L278" s="159">
        <f t="shared" si="74"/>
        <v>0</v>
      </c>
      <c r="M278" s="159">
        <f t="shared" si="74"/>
        <v>0</v>
      </c>
      <c r="N278" s="157">
        <f>IF(L278&lt;&gt;0,M278/L278*100,"")</f>
      </c>
      <c r="O278" s="97"/>
      <c r="P278" s="48"/>
      <c r="Q278" s="80"/>
      <c r="T278" s="80"/>
    </row>
    <row r="279" spans="1:20" s="51" customFormat="1" ht="36.75" customHeight="1">
      <c r="A279" s="65" t="s">
        <v>190</v>
      </c>
      <c r="B279" s="66" t="s">
        <v>222</v>
      </c>
      <c r="C279" s="163"/>
      <c r="D279" s="163"/>
      <c r="E279" s="164"/>
      <c r="F279" s="194">
        <f>IF(D279&lt;&gt;0,E279/D279*100,"")</f>
      </c>
      <c r="G279" s="163"/>
      <c r="H279" s="163"/>
      <c r="I279" s="168"/>
      <c r="J279" s="165">
        <f>IF(H279&lt;&gt;0,I279/H279*100,"")</f>
      </c>
      <c r="K279" s="163">
        <f t="shared" si="74"/>
        <v>0</v>
      </c>
      <c r="L279" s="163">
        <f t="shared" si="74"/>
        <v>0</v>
      </c>
      <c r="M279" s="163">
        <f t="shared" si="74"/>
        <v>0</v>
      </c>
      <c r="N279" s="166">
        <f>IF(L279&lt;&gt;0,M279/L279*100,"")</f>
      </c>
      <c r="O279" s="93"/>
      <c r="P279" s="48">
        <v>1</v>
      </c>
      <c r="Q279" s="52"/>
      <c r="T279" s="52"/>
    </row>
    <row r="280" spans="1:20" s="47" customFormat="1" ht="14.25">
      <c r="A280" s="63" t="s">
        <v>170</v>
      </c>
      <c r="B280" s="64"/>
      <c r="C280" s="153">
        <f>IF(C253&lt;&gt;C270,"err",C253)</f>
        <v>-150000</v>
      </c>
      <c r="D280" s="153">
        <f>IF(D253&lt;&gt;D270,"err",D253)</f>
        <v>15390043.84</v>
      </c>
      <c r="E280" s="153">
        <f>E253</f>
        <v>2586634.3599999994</v>
      </c>
      <c r="F280" s="187">
        <f t="shared" si="67"/>
        <v>16.807192928697983</v>
      </c>
      <c r="G280" s="153">
        <f>IF(G253&lt;&gt;G270,"err",G253)</f>
        <v>150000</v>
      </c>
      <c r="H280" s="153">
        <f>IF(H253&lt;&gt;H270,"err",H253)</f>
        <v>16657626.66</v>
      </c>
      <c r="I280" s="153">
        <f>IF(ABS(I253-I270)&gt;0.0001,"err",I253)</f>
        <v>13747831.91</v>
      </c>
      <c r="J280" s="153">
        <f t="shared" si="68"/>
        <v>82.53175671785647</v>
      </c>
      <c r="K280" s="153">
        <f t="shared" si="71"/>
        <v>0</v>
      </c>
      <c r="L280" s="153">
        <f t="shared" si="72"/>
        <v>32047670.5</v>
      </c>
      <c r="M280" s="153">
        <f t="shared" si="73"/>
        <v>16334466.27</v>
      </c>
      <c r="N280" s="153">
        <f t="shared" si="69"/>
        <v>50.96927800103287</v>
      </c>
      <c r="O280" s="91"/>
      <c r="P280" s="48">
        <f t="shared" si="70"/>
        <v>1</v>
      </c>
      <c r="Q280" s="50"/>
      <c r="T280" s="50"/>
    </row>
    <row r="281" spans="1:14" ht="12.75">
      <c r="A281" s="53"/>
      <c r="B281" s="53"/>
      <c r="C281" s="55"/>
      <c r="D281" s="56"/>
      <c r="E281" s="54"/>
      <c r="F281" s="195"/>
      <c r="G281" s="55"/>
      <c r="H281" s="56"/>
      <c r="I281" s="56"/>
      <c r="J281" s="53"/>
      <c r="K281" s="55"/>
      <c r="L281" s="55"/>
      <c r="M281" s="55"/>
      <c r="N281" s="53"/>
    </row>
    <row r="282" spans="1:14" ht="12.75">
      <c r="A282" s="53"/>
      <c r="B282" s="53"/>
      <c r="C282" s="54">
        <f>C139-C245</f>
        <v>150000</v>
      </c>
      <c r="D282" s="54">
        <f>D139-D245</f>
        <v>-15390043.840000033</v>
      </c>
      <c r="E282" s="54">
        <f>E139-E245</f>
        <v>-2586634.3600000143</v>
      </c>
      <c r="F282" s="196"/>
      <c r="G282" s="54">
        <f>G139-G245</f>
        <v>-150000</v>
      </c>
      <c r="H282" s="54">
        <f>H139-H245</f>
        <v>-16657626.66</v>
      </c>
      <c r="I282" s="54">
        <f>I139-I245</f>
        <v>-13751914.909999996</v>
      </c>
      <c r="J282" s="54"/>
      <c r="K282" s="54">
        <f>K139-K245</f>
        <v>0</v>
      </c>
      <c r="L282" s="54">
        <f>L139-L245</f>
        <v>-32047670.50000006</v>
      </c>
      <c r="M282" s="54">
        <f>M139-M245</f>
        <v>-16338549.26999998</v>
      </c>
      <c r="N282" s="53"/>
    </row>
    <row r="283" spans="1:20" s="1" customFormat="1" ht="12.75">
      <c r="A283" s="57"/>
      <c r="B283" s="57"/>
      <c r="C283" s="58">
        <f>C139-C245-C251</f>
        <v>150000</v>
      </c>
      <c r="D283" s="58">
        <f>D139-D245-D251</f>
        <v>-15390043.840000033</v>
      </c>
      <c r="E283" s="58">
        <f>E139-E245-E251</f>
        <v>-2586634.3600000143</v>
      </c>
      <c r="F283" s="197"/>
      <c r="G283" s="58">
        <f>G139-G245-G251</f>
        <v>-150000</v>
      </c>
      <c r="H283" s="58">
        <f>H139-H245-H251</f>
        <v>-16657626.66</v>
      </c>
      <c r="I283" s="58">
        <f>I139-I245-I251</f>
        <v>-13747831.909999996</v>
      </c>
      <c r="J283" s="58"/>
      <c r="K283" s="58">
        <f>K139-K245-K251</f>
        <v>0</v>
      </c>
      <c r="L283" s="58">
        <f>L139-L245-L251</f>
        <v>-32047670.50000006</v>
      </c>
      <c r="M283" s="58">
        <f>M139-M245-M251</f>
        <v>-16334466.26999998</v>
      </c>
      <c r="N283" s="57"/>
      <c r="Q283" s="23"/>
      <c r="T283" s="23"/>
    </row>
    <row r="284" spans="1:20" s="1" customFormat="1" ht="12.75">
      <c r="A284" s="57"/>
      <c r="B284" s="57"/>
      <c r="C284" s="58">
        <f>C280+C283</f>
        <v>0</v>
      </c>
      <c r="D284" s="82">
        <f>D280+D283</f>
        <v>-3.3527612686157227E-08</v>
      </c>
      <c r="E284" s="60">
        <f>E280+E283</f>
        <v>-1.4901161193847656E-08</v>
      </c>
      <c r="F284" s="197"/>
      <c r="G284" s="61">
        <f>G280+G283</f>
        <v>0</v>
      </c>
      <c r="H284" s="169">
        <f>H280+H283</f>
        <v>0</v>
      </c>
      <c r="I284" s="83">
        <f>I280+I283</f>
        <v>0</v>
      </c>
      <c r="J284" s="59"/>
      <c r="K284" s="59">
        <f>K280+K283</f>
        <v>0</v>
      </c>
      <c r="L284" s="59">
        <f>L280+L283</f>
        <v>-5.960464477539063E-08</v>
      </c>
      <c r="M284" s="59">
        <f>M280+M283</f>
        <v>1.862645149230957E-08</v>
      </c>
      <c r="N284" s="57"/>
      <c r="Q284" s="23"/>
      <c r="T284" s="23"/>
    </row>
    <row r="285" spans="1:14" ht="12.75">
      <c r="A285" s="53"/>
      <c r="B285" s="53"/>
      <c r="C285" s="54"/>
      <c r="D285" s="54"/>
      <c r="E285" s="54"/>
      <c r="F285" s="195"/>
      <c r="G285" s="53"/>
      <c r="H285" s="56"/>
      <c r="I285" s="62" t="s">
        <v>265</v>
      </c>
      <c r="J285" s="57"/>
      <c r="K285" s="57"/>
      <c r="L285" s="57"/>
      <c r="M285" s="53"/>
      <c r="N285" s="53"/>
    </row>
    <row r="286" spans="1:14" ht="12.75">
      <c r="A286" s="53"/>
      <c r="B286" s="53"/>
      <c r="C286" s="53"/>
      <c r="D286" s="56"/>
      <c r="E286" s="54"/>
      <c r="F286" s="195"/>
      <c r="G286" s="53"/>
      <c r="H286" s="56"/>
      <c r="I286" s="56"/>
      <c r="J286" s="53"/>
      <c r="K286" s="53"/>
      <c r="L286" s="53"/>
      <c r="M286" s="53"/>
      <c r="N286" s="53"/>
    </row>
    <row r="287" spans="1:14" ht="12.75">
      <c r="A287" s="53"/>
      <c r="B287" s="53"/>
      <c r="C287" s="53"/>
      <c r="D287" s="56"/>
      <c r="E287" s="54"/>
      <c r="F287" s="195"/>
      <c r="G287" s="53"/>
      <c r="H287" s="56"/>
      <c r="I287" s="56"/>
      <c r="J287" s="53"/>
      <c r="K287" s="53"/>
      <c r="L287" s="53"/>
      <c r="M287" s="53"/>
      <c r="N287" s="53"/>
    </row>
    <row r="288" spans="4:9" ht="12.75">
      <c r="D288" s="41"/>
      <c r="E288" s="42"/>
      <c r="F288" s="198"/>
      <c r="H288" s="44"/>
      <c r="I288" s="44"/>
    </row>
    <row r="289" spans="4:11" ht="12.75">
      <c r="D289" s="45"/>
      <c r="E289" s="46"/>
      <c r="F289" s="198"/>
      <c r="G289" s="43"/>
      <c r="H289" s="44"/>
      <c r="I289" s="44"/>
      <c r="K289" s="43"/>
    </row>
    <row r="290" spans="1:11" ht="12.75">
      <c r="A290" s="3" t="s">
        <v>480</v>
      </c>
      <c r="C290" s="21">
        <f>C291-C139</f>
        <v>0</v>
      </c>
      <c r="D290" s="21">
        <f>D291-D139</f>
        <v>0</v>
      </c>
      <c r="G290" s="204">
        <f>I253-I270</f>
        <v>0</v>
      </c>
      <c r="H290" s="205"/>
      <c r="I290" s="205"/>
      <c r="J290" s="204"/>
      <c r="K290" s="204"/>
    </row>
    <row r="291" spans="1:8" ht="12.75">
      <c r="A291" s="3" t="s">
        <v>478</v>
      </c>
      <c r="C291" s="21">
        <f>'[2]Дод.1'!$D$154</f>
        <v>507347171</v>
      </c>
      <c r="D291" s="21">
        <f>'[1]Дод.1'!$D$164</f>
        <v>490725886.61</v>
      </c>
      <c r="F291" s="199"/>
      <c r="G291" s="21">
        <f>'[2]Дод.1'!$E$154</f>
        <v>1602229</v>
      </c>
      <c r="H291" s="21">
        <f>'[1]Дод.1'!$E$164</f>
        <v>7095554</v>
      </c>
    </row>
    <row r="292" spans="1:8" ht="12.75">
      <c r="A292" s="3" t="s">
        <v>479</v>
      </c>
      <c r="C292" s="21">
        <f>'[2]Дод.3'!$H$125</f>
        <v>507197171</v>
      </c>
      <c r="D292" s="21">
        <f>'[1]Дод.3'!$H$142</f>
        <v>506115930.45</v>
      </c>
      <c r="F292" s="199"/>
      <c r="G292" s="21">
        <f>'[2]Дод.3'!$N$125</f>
        <v>1752229</v>
      </c>
      <c r="H292" s="21">
        <f>'[1]Дод.3'!$M$142</f>
        <v>23753180.66</v>
      </c>
    </row>
    <row r="293" spans="1:8" ht="12.75">
      <c r="A293" s="3" t="s">
        <v>481</v>
      </c>
      <c r="C293" s="21">
        <f>C292-C245</f>
        <v>0</v>
      </c>
      <c r="D293" s="21">
        <f>D292-D245</f>
        <v>0</v>
      </c>
      <c r="G293" s="21">
        <f>G292-G245</f>
        <v>0</v>
      </c>
      <c r="H293" s="21">
        <f>H292-H245</f>
        <v>0</v>
      </c>
    </row>
    <row r="294" spans="6:7" ht="12.75">
      <c r="F294" s="200">
        <f>E245</f>
        <v>484681769.5</v>
      </c>
      <c r="G294" s="31">
        <v>56687071.8</v>
      </c>
    </row>
    <row r="296" ht="12.75">
      <c r="G296" s="22">
        <f>F294-G294</f>
        <v>427994697.7</v>
      </c>
    </row>
    <row r="297" ht="12.75">
      <c r="G297" s="22">
        <f>G296+E284</f>
        <v>427994697.7</v>
      </c>
    </row>
    <row r="298" ht="20.25">
      <c r="C298" s="32" t="s">
        <v>334</v>
      </c>
    </row>
  </sheetData>
  <sheetProtection/>
  <autoFilter ref="P7:P280"/>
  <mergeCells count="26">
    <mergeCell ref="F152:F153"/>
    <mergeCell ref="G152:G153"/>
    <mergeCell ref="H152:H153"/>
    <mergeCell ref="I152:I153"/>
    <mergeCell ref="B152:B153"/>
    <mergeCell ref="C152:C153"/>
    <mergeCell ref="D152:D153"/>
    <mergeCell ref="E152:E153"/>
    <mergeCell ref="N152:N153"/>
    <mergeCell ref="J152:J153"/>
    <mergeCell ref="I5:I6"/>
    <mergeCell ref="J5:J6"/>
    <mergeCell ref="K4:N4"/>
    <mergeCell ref="K5:L5"/>
    <mergeCell ref="M5:M6"/>
    <mergeCell ref="N5:N6"/>
    <mergeCell ref="G290:K290"/>
    <mergeCell ref="A1:N1"/>
    <mergeCell ref="A4:A6"/>
    <mergeCell ref="B4:B6"/>
    <mergeCell ref="C4:F4"/>
    <mergeCell ref="C5:D5"/>
    <mergeCell ref="E5:E6"/>
    <mergeCell ref="F5:F6"/>
    <mergeCell ref="G4:J4"/>
    <mergeCell ref="G5:H5"/>
  </mergeCells>
  <printOptions horizontalCentered="1"/>
  <pageMargins left="0.1968503937007874" right="0.1968503937007874" top="0.31496062992125984" bottom="0.16" header="0.15748031496062992" footer="0.16"/>
  <pageSetup fitToHeight="6" fitToWidth="6" horizontalDpi="600" verticalDpi="600" orientation="landscape" paperSize="9" scale="6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Tested</dc:creator>
  <cp:keywords/>
  <dc:description/>
  <cp:lastModifiedBy>NataliyaVolodumurivn</cp:lastModifiedBy>
  <cp:lastPrinted>2019-01-28T11:04:02Z</cp:lastPrinted>
  <dcterms:created xsi:type="dcterms:W3CDTF">2002-05-29T06:45:03Z</dcterms:created>
  <dcterms:modified xsi:type="dcterms:W3CDTF">2019-01-28T11:59:26Z</dcterms:modified>
  <cp:category/>
  <cp:version/>
  <cp:contentType/>
  <cp:contentStatus/>
</cp:coreProperties>
</file>