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793" firstSheet="4" activeTab="8"/>
  </bookViews>
  <sheets>
    <sheet name="дод_субв -дод4 висн (2)" sheetId="1" r:id="rId1"/>
    <sheet name="дод3_дотац висн" sheetId="2" r:id="rId2"/>
    <sheet name="дод3_дотац пропоз" sheetId="3" r:id="rId3"/>
    <sheet name="дод3_дотац (пропоз)" sheetId="4" r:id="rId4"/>
    <sheet name="дод3_дотац (висн)  (2)" sheetId="5" r:id="rId5"/>
    <sheet name="дод3_дотац (висн) " sheetId="6" r:id="rId6"/>
    <sheet name="дод_субв -дод4 висн" sheetId="7" r:id="rId7"/>
    <sheet name="дод_субв_пропоз -дод4" sheetId="8" r:id="rId8"/>
    <sheet name="дод1_Iк" sheetId="9" r:id="rId9"/>
    <sheet name="дод1_Iвисн" sheetId="10" r:id="rId10"/>
    <sheet name="дод_субв_" sheetId="11" r:id="rId11"/>
  </sheets>
  <externalReferences>
    <externalReference r:id="rId14"/>
    <externalReference r:id="rId15"/>
    <externalReference r:id="rId16"/>
  </externalReferences>
  <definedNames>
    <definedName name="_xlnm.Print_Titles" localSheetId="6">'дод_субв -дод4 висн'!$5:$6</definedName>
    <definedName name="_xlnm.Print_Titles" localSheetId="0">'дод_субв -дод4 висн (2)'!$5:$6</definedName>
    <definedName name="_xlnm.Print_Titles" localSheetId="10">'дод_субв_'!$5:$6</definedName>
    <definedName name="_xlnm.Print_Titles" localSheetId="7">'дод_субв_пропоз -дод4'!$5:$6</definedName>
    <definedName name="_xlnm.Print_Titles" localSheetId="5">'дод3_дотац (висн) '!$6:$7</definedName>
    <definedName name="_xlnm.Print_Titles" localSheetId="4">'дод3_дотац (висн)  (2)'!$6:$7</definedName>
    <definedName name="_xlnm.Print_Titles" localSheetId="3">'дод3_дотац (пропоз)'!$6:$7</definedName>
    <definedName name="_xlnm.Print_Titles" localSheetId="1">'дод3_дотац висн'!$6:$7</definedName>
    <definedName name="_xlnm.Print_Titles" localSheetId="2">'дод3_дотац пропоз'!$6:$7</definedName>
    <definedName name="_xlnm.Print_Area" localSheetId="6">'дод_субв -дод4 висн'!$A$1:$H$36</definedName>
    <definedName name="_xlnm.Print_Area" localSheetId="0">'дод_субв -дод4 висн (2)'!$A$1:$H$36</definedName>
    <definedName name="_xlnm.Print_Area" localSheetId="10">'дод_субв_'!$A$1:$H$29</definedName>
    <definedName name="_xlnm.Print_Area" localSheetId="7">'дод_субв_пропоз -дод4'!$A$1:$H$36</definedName>
    <definedName name="_xlnm.Print_Area" localSheetId="9">'дод1_Iвисн'!$A$1:$I$30</definedName>
    <definedName name="_xlnm.Print_Area" localSheetId="8">'дод1_Iк'!$A$1:$I$30</definedName>
    <definedName name="_xlnm.Print_Area" localSheetId="5">'дод3_дотац (висн) '!$A$1:$P$42</definedName>
    <definedName name="_xlnm.Print_Area" localSheetId="4">'дод3_дотац (висн)  (2)'!$A$1:$P$42</definedName>
    <definedName name="_xlnm.Print_Area" localSheetId="3">'дод3_дотац (пропоз)'!$A$1:$Q$42</definedName>
    <definedName name="_xlnm.Print_Area" localSheetId="1">'дод3_дотац висн'!$A$1:$Q$40</definedName>
    <definedName name="_xlnm.Print_Area" localSheetId="2">'дод3_дотац пропоз'!$A$1:$Q$40</definedName>
  </definedNames>
  <calcPr fullCalcOnLoad="1"/>
</workbook>
</file>

<file path=xl/sharedStrings.xml><?xml version="1.0" encoding="utf-8"?>
<sst xmlns="http://schemas.openxmlformats.org/spreadsheetml/2006/main" count="537" uniqueCount="176">
  <si>
    <t>Березівка</t>
  </si>
  <si>
    <t>Буки</t>
  </si>
  <si>
    <t>Василівка</t>
  </si>
  <si>
    <t>Вереси</t>
  </si>
  <si>
    <t>Вертокиївка</t>
  </si>
  <si>
    <t>Висока Піч</t>
  </si>
  <si>
    <t>Глибочиця</t>
  </si>
  <si>
    <t>Глибочок</t>
  </si>
  <si>
    <t>Дениші</t>
  </si>
  <si>
    <t>Зарічани</t>
  </si>
  <si>
    <t>Іванівка</t>
  </si>
  <si>
    <t>Кодня</t>
  </si>
  <si>
    <t>Корчак</t>
  </si>
  <si>
    <t>Левків</t>
  </si>
  <si>
    <t>Ліщин</t>
  </si>
  <si>
    <t>Лука</t>
  </si>
  <si>
    <t>Миролюбівка</t>
  </si>
  <si>
    <t>Озерянка</t>
  </si>
  <si>
    <t>Піски</t>
  </si>
  <si>
    <t>Р-Городище</t>
  </si>
  <si>
    <t>Сінгури</t>
  </si>
  <si>
    <t>Станишівка</t>
  </si>
  <si>
    <t>Тетерівка</t>
  </si>
  <si>
    <t>Троянів</t>
  </si>
  <si>
    <t>Туровець</t>
  </si>
  <si>
    <t>Садки</t>
  </si>
  <si>
    <t>Головенка</t>
  </si>
  <si>
    <t>Новогуйвинськ</t>
  </si>
  <si>
    <t>Заможне</t>
  </si>
  <si>
    <t>РАЗОМ по селу</t>
  </si>
  <si>
    <t>В С Ь О Г О</t>
  </si>
  <si>
    <t>№ п/п</t>
  </si>
  <si>
    <t>Кам'янка</t>
  </si>
  <si>
    <t>Найменування сільських і селищної рад</t>
  </si>
  <si>
    <t>Оліївка</t>
  </si>
  <si>
    <t>Загальний фонд</t>
  </si>
  <si>
    <t>(грн.)</t>
  </si>
  <si>
    <t>КФК</t>
  </si>
  <si>
    <t>010116</t>
  </si>
  <si>
    <t>Освіта</t>
  </si>
  <si>
    <t>070000</t>
  </si>
  <si>
    <t>080000</t>
  </si>
  <si>
    <t>090000</t>
  </si>
  <si>
    <t>Терцентр</t>
  </si>
  <si>
    <t>091204</t>
  </si>
  <si>
    <t>Культура</t>
  </si>
  <si>
    <t>110000</t>
  </si>
  <si>
    <t>130000</t>
  </si>
  <si>
    <t>Всього по райбюджету</t>
  </si>
  <si>
    <t>080101</t>
  </si>
  <si>
    <t>080500</t>
  </si>
  <si>
    <t>Охорона здоров'я, в т.ч.:</t>
  </si>
  <si>
    <t>091101</t>
  </si>
  <si>
    <t>Соцзахист, в т.ч.</t>
  </si>
  <si>
    <t>130102</t>
  </si>
  <si>
    <t>130107</t>
  </si>
  <si>
    <t>130203</t>
  </si>
  <si>
    <t>130204</t>
  </si>
  <si>
    <t>Нерозподілений резерв</t>
  </si>
  <si>
    <t>РЦСССДМ</t>
  </si>
  <si>
    <t xml:space="preserve">Назва субвенції 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</si>
  <si>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</si>
  <si>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виплату державної соціальної допомоги на дітей 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</si>
  <si>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</si>
  <si>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</t>
  </si>
  <si>
    <t>Головний розпорядник коштів - управління праці та соцзахисту населення РДА</t>
  </si>
  <si>
    <t>Головний розпорядник коштів - відділ освіти РДА</t>
  </si>
  <si>
    <t>Головний розпорядник коштів - відділ культури РДА</t>
  </si>
  <si>
    <t>Головний розпорядник коштів - фінансове управління РДА</t>
  </si>
  <si>
    <t>Новогуйвинська селищна рада</t>
  </si>
  <si>
    <t>Денишівська с/рада</t>
  </si>
  <si>
    <t>Глибочицька с/рада</t>
  </si>
  <si>
    <t>Троянівська с/рада</t>
  </si>
  <si>
    <t>Тетерівська с/рада</t>
  </si>
  <si>
    <t>Спеціальний фонд</t>
  </si>
  <si>
    <t>ВСЬОГО</t>
  </si>
  <si>
    <t>№
пп</t>
  </si>
  <si>
    <t>Розрахункові показники МФУ</t>
  </si>
  <si>
    <t>Відхилення розрах. показників МФУ до</t>
  </si>
  <si>
    <t>Затверджено по бюджету</t>
  </si>
  <si>
    <t>Уточнений план</t>
  </si>
  <si>
    <t>Додаток № 1</t>
  </si>
  <si>
    <t>Додаток № 3</t>
  </si>
  <si>
    <t>Управління</t>
  </si>
  <si>
    <t>Недостатність коштів на захищені статті видатків</t>
  </si>
  <si>
    <t>Розподіл додаткової дотації з держбюджету</t>
  </si>
  <si>
    <t>Капітальні видатки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</si>
  <si>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</si>
  <si>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</si>
  <si>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</si>
  <si>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</si>
  <si>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на оплату праці педагогічним працівникам шкіл, залучених до занять з учнями, що знаходяться на тривалому лікуванні в обласних лікарнях</t>
  </si>
  <si>
    <t>Інші субвенції з обласного бюджету, в тому числі:</t>
  </si>
  <si>
    <t>Охорона здоров"я</t>
  </si>
  <si>
    <t>Соц.захист</t>
  </si>
  <si>
    <t>Райбюджет</t>
  </si>
  <si>
    <t>Разом по району</t>
  </si>
  <si>
    <t>Видатки на захищені статті</t>
  </si>
  <si>
    <t>Фізкультура</t>
  </si>
  <si>
    <t>Обсяг видатків ІІ кошика</t>
  </si>
  <si>
    <t>Відхилення, +/-</t>
  </si>
  <si>
    <t>Розрахунковий показник на 2011 рік</t>
  </si>
  <si>
    <t>080300</t>
  </si>
  <si>
    <t>080600</t>
  </si>
  <si>
    <t xml:space="preserve">Державне управління </t>
  </si>
  <si>
    <t>КУ ЦРЛ</t>
  </si>
  <si>
    <t>КУ ТСО</t>
  </si>
  <si>
    <t>Компенсація фізичним особам за надання соціальних послуг</t>
  </si>
  <si>
    <t>Обслуговування осіб з обмеженими фізичними можливостями в центрах соцреабілітації</t>
  </si>
  <si>
    <t>Культура і мистецтво</t>
  </si>
  <si>
    <t>Фізична культура і спорт, в т.ч.: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</si>
  <si>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</si>
  <si>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</si>
  <si>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Утримання апарату управління громадських фізкультурно-спортивних організацій (ФСТ "КОЛОС")</t>
  </si>
  <si>
    <t>Всього недостатність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</si>
  <si>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</si>
  <si>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 сиріт та дітей, позбавлених батьківського піклування, грошового забезпечення батькам - вихователям і прийомним батькам за надання соціальних  послуг у дитячих будинках сімейного типу та прийомних сім'ях за принципом "Гроші ходять за дитиною"</t>
  </si>
  <si>
    <t>Утримання та навчально-тренувальна робота дитячо-юнацьких спортивних шкіл" (які підпорядковані громадським організаціям фізкультурно-спортивної спрямованості)</t>
  </si>
  <si>
    <t>(на  розгляд постійної комісіїї районної ради з питань бюджету та комунальної власності від  року)</t>
  </si>
  <si>
    <t>Розподіл субвенцій з державного та обласного бюджетів до проекту районного бюджету на 2012 рік</t>
  </si>
  <si>
    <t>Розрахунковий показник на 2012 рік</t>
  </si>
  <si>
    <t>080101, 080300, 080600</t>
  </si>
  <si>
    <t>Розподіл нерозподіленого резерву</t>
  </si>
  <si>
    <t>Головний розпорядник коштів - Районна державна адміністрація</t>
  </si>
  <si>
    <t>Субвенція з державного бюджету на придбання медикаментів для забезпечення швидкої медичної допомоги</t>
  </si>
  <si>
    <t>Субвенція з державного бюджету на придбання витратних матеріалів для закладів охорони здоров"я та лікарських засобів для інгаляційної анестезії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</si>
  <si>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</si>
  <si>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Головний розпорядник коштів - Районна рада</t>
  </si>
  <si>
    <t>Субвенція з державного бюджету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зв"язку із закінченням строку повноважень</t>
  </si>
  <si>
    <t>Недостатність коштів</t>
  </si>
  <si>
    <t xml:space="preserve">Недостатність коштів </t>
  </si>
  <si>
    <t>Субвенція з державного бюджету місцевим бюджетам на виплату державної соціальної допомоги на дітей сиріт та дітей, позбавлених батьківського піклування, грошового забезпечення батькам - вихователям і прийомним батькам за надання соціальних  послуг у дитяч</t>
  </si>
  <si>
    <t>Розрахунковий показник на 2013 рік</t>
  </si>
  <si>
    <t>2013 рік</t>
  </si>
  <si>
    <t>розрах. показників МФУ на 2012 р.</t>
  </si>
  <si>
    <t>затв.плану на 2012 р.</t>
  </si>
  <si>
    <t>уточн.плану на 2012 р.</t>
  </si>
  <si>
    <t>091205</t>
  </si>
  <si>
    <t>Соц.захист,молодь</t>
  </si>
  <si>
    <t>Залишки коштів на рахунку на 17.12.12</t>
  </si>
  <si>
    <t>на покращення надання соціальних послуг найуразливішим верствам населення</t>
  </si>
  <si>
    <t>Додаток №4</t>
  </si>
  <si>
    <t>Недостатність на захищені статті витрат</t>
  </si>
  <si>
    <t>Недостатність з урахуванням додаткової дотації</t>
  </si>
  <si>
    <t xml:space="preserve"> </t>
  </si>
  <si>
    <t>(на розгляд постійної комісії районної ради з питань бюджету та комунальної власності від         року)</t>
  </si>
  <si>
    <t>2014 рік</t>
  </si>
  <si>
    <t>Пропозиції по розподілу додаткової дотації з державного бюджету на вирівнювання фінансової забезпеченості місцевих бюджетів при формуванні проекту бюджету на 2014 рік</t>
  </si>
  <si>
    <t>(на розгляд та затвердження районної ради від  року)</t>
  </si>
  <si>
    <t>(на розгляд постійної комісії районної ради з питань бюджету та комунальної власності  від  року)</t>
  </si>
  <si>
    <t>Розподіл субвенцій з державного та обласного бюджетів до проекту районного бюджету на 2014 рік</t>
  </si>
  <si>
    <t>(на розгляд  та затвердження сесії районної ради від  року)</t>
  </si>
  <si>
    <t>висновки до проекту районного бюджету на 2014 рік по видатках І кошика</t>
  </si>
  <si>
    <t>(на розгляд  та затвердження  сесії районної ради від  року)</t>
  </si>
  <si>
    <t>розрах. показників МФУ на 2013 р.</t>
  </si>
  <si>
    <t>затв.плану на 2013 р.</t>
  </si>
  <si>
    <t>уточн.плану на 2013 р.</t>
  </si>
  <si>
    <r>
      <t>Розподіл додаткової дотації,</t>
    </r>
    <r>
      <rPr>
        <i/>
        <sz val="16"/>
        <rFont val="Arial Black"/>
        <family val="2"/>
      </rPr>
      <t xml:space="preserve"> сума, грн.</t>
    </r>
  </si>
  <si>
    <t>Вільні залишки коштів на рахунку на 01.01.2014</t>
  </si>
  <si>
    <t>Розрахунковий показник на 2014 рік</t>
  </si>
  <si>
    <t>Субвенція з державного бюджету 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</si>
  <si>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</si>
  <si>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</si>
  <si>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Головний розпорядник коштів - управління фінансів Житомирської РДА</t>
  </si>
  <si>
    <t>Недостатність коштів з урахуванням ІІ кошика</t>
  </si>
  <si>
    <t>Недостатність коштів  з урахуванням ІІ кошика та вільних залишків</t>
  </si>
  <si>
    <t>Головний розпорядник коштів - Відділ освіти Житомирської районної державної адміністрації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</si>
  <si>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</si>
  <si>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 xml:space="preserve">Головний розпорядник коштів - 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</si>
  <si>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</si>
  <si>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 xml:space="preserve">виконання Програми забезпечення житлом дітей-сиріт, дітей, позбавлених батьківського піклування, та осіб з їх числа на 2013-2017 роки </t>
  </si>
  <si>
    <t>Інші субвенції з обласного бюджету, в тому числі на:</t>
  </si>
  <si>
    <t>Головний розпорядник коштів - Управління праці та соцзахисту населення  РДА</t>
  </si>
  <si>
    <t xml:space="preserve">  розподілу додаткової дотації з державного бюджету на вирівнювання фінансової забезпеченості місцевих бюджетів при формуванні проекту бюджету на 2014 рік</t>
  </si>
  <si>
    <t xml:space="preserve">  Розподіл додаткової дотації з державного бюджету на вирівнювання фінансової забезпеченості місцевих бюджетів при формуванні проекту бюджету на 2014 рік</t>
  </si>
  <si>
    <t>Проект районного бюджету на 2014 рік по видатках І кошика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</si>
</sst>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lt;=9999999]###\-####;\(###\)\ ###\-####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;\-0.0;"/>
    <numFmt numFmtId="178" formatCode="0;\-0;"/>
    <numFmt numFmtId="179" formatCode="0.00;\-0.00;"/>
    <numFmt numFmtId="180" formatCode="0.00000"/>
    <numFmt numFmtId="181" formatCode="0.000"/>
    <numFmt numFmtId="182" formatCode="[$€-2]\ ###,000_);[Red]\([$€-2]\ ###,000\)"/>
    <numFmt numFmtId="183" formatCode="0.00000000"/>
    <numFmt numFmtId="184" formatCode="0.000000000"/>
    <numFmt numFmtId="185" formatCode="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Arial Narrow"/>
      <family val="2"/>
    </font>
    <font>
      <i/>
      <sz val="10"/>
      <name val="Arial Narrow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6"/>
      <name val="Times New Roman"/>
      <family val="1"/>
    </font>
    <font>
      <b/>
      <i/>
      <sz val="12"/>
      <name val="Arial"/>
      <family val="2"/>
    </font>
    <font>
      <sz val="12"/>
      <name val="Arial Black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b/>
      <sz val="14"/>
      <name val="Arial Black"/>
      <family val="2"/>
    </font>
    <font>
      <sz val="14"/>
      <name val="Arial Black"/>
      <family val="2"/>
    </font>
    <font>
      <b/>
      <i/>
      <sz val="14"/>
      <name val="Arial Black"/>
      <family val="2"/>
    </font>
    <font>
      <b/>
      <sz val="16"/>
      <name val="Arial Black"/>
      <family val="2"/>
    </font>
    <font>
      <i/>
      <sz val="12"/>
      <name val="Bookman Old Style"/>
      <family val="1"/>
    </font>
    <font>
      <sz val="12"/>
      <name val="Bookman Old Style"/>
      <family val="1"/>
    </font>
    <font>
      <b/>
      <i/>
      <sz val="14"/>
      <color indexed="10"/>
      <name val="Arial Black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 Black"/>
      <family val="2"/>
    </font>
    <font>
      <b/>
      <sz val="18"/>
      <name val="Arial Black"/>
      <family val="2"/>
    </font>
    <font>
      <i/>
      <sz val="16"/>
      <name val="Arial Black"/>
      <family val="2"/>
    </font>
    <font>
      <b/>
      <sz val="14"/>
      <name val="Times New Roman"/>
      <family val="1"/>
    </font>
    <font>
      <b/>
      <i/>
      <sz val="16"/>
      <name val="Bookman Old Style"/>
      <family val="1"/>
    </font>
    <font>
      <b/>
      <sz val="16"/>
      <name val="Bookman Old Style"/>
      <family val="1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horizontal="left" vertical="top" wrapText="1" indent="2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3" fontId="13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3" fontId="4" fillId="0" borderId="1" xfId="0" applyNumberFormat="1" applyFont="1" applyFill="1" applyBorder="1" applyAlignment="1">
      <alignment/>
    </xf>
    <xf numFmtId="3" fontId="14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3" borderId="0" xfId="0" applyFont="1" applyFill="1" applyAlignment="1">
      <alignment/>
    </xf>
    <xf numFmtId="49" fontId="15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vertical="center"/>
    </xf>
    <xf numFmtId="3" fontId="14" fillId="0" borderId="4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vertical="center"/>
    </xf>
    <xf numFmtId="3" fontId="18" fillId="0" borderId="4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horizontal="justify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/>
    </xf>
    <xf numFmtId="3" fontId="20" fillId="0" borderId="1" xfId="0" applyNumberFormat="1" applyFont="1" applyBorder="1" applyAlignment="1">
      <alignment/>
    </xf>
    <xf numFmtId="3" fontId="19" fillId="0" borderId="1" xfId="0" applyNumberFormat="1" applyFont="1" applyBorder="1" applyAlignment="1">
      <alignment/>
    </xf>
    <xf numFmtId="3" fontId="22" fillId="0" borderId="1" xfId="0" applyNumberFormat="1" applyFont="1" applyBorder="1" applyAlignment="1">
      <alignment/>
    </xf>
    <xf numFmtId="3" fontId="22" fillId="0" borderId="1" xfId="0" applyNumberFormat="1" applyFont="1" applyFill="1" applyBorder="1" applyAlignment="1">
      <alignment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24" fillId="0" borderId="1" xfId="0" applyFont="1" applyBorder="1" applyAlignment="1">
      <alignment/>
    </xf>
    <xf numFmtId="3" fontId="24" fillId="0" borderId="1" xfId="0" applyNumberFormat="1" applyFont="1" applyBorder="1" applyAlignment="1">
      <alignment/>
    </xf>
    <xf numFmtId="3" fontId="24" fillId="0" borderId="1" xfId="0" applyNumberFormat="1" applyFont="1" applyFill="1" applyBorder="1" applyAlignment="1">
      <alignment/>
    </xf>
    <xf numFmtId="0" fontId="23" fillId="0" borderId="1" xfId="0" applyFont="1" applyBorder="1" applyAlignment="1">
      <alignment/>
    </xf>
    <xf numFmtId="3" fontId="23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1" xfId="0" applyFont="1" applyFill="1" applyBorder="1" applyAlignment="1">
      <alignment/>
    </xf>
    <xf numFmtId="0" fontId="2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23" fillId="0" borderId="1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0" fontId="20" fillId="0" borderId="1" xfId="0" applyNumberFormat="1" applyFont="1" applyFill="1" applyBorder="1" applyAlignment="1">
      <alignment/>
    </xf>
    <xf numFmtId="0" fontId="22" fillId="0" borderId="1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7" fillId="0" borderId="1" xfId="0" applyFont="1" applyBorder="1" applyAlignment="1">
      <alignment vertical="top"/>
    </xf>
    <xf numFmtId="0" fontId="27" fillId="0" borderId="1" xfId="0" applyNumberFormat="1" applyFont="1" applyBorder="1" applyAlignment="1">
      <alignment vertical="top" wrapText="1"/>
    </xf>
    <xf numFmtId="0" fontId="26" fillId="0" borderId="1" xfId="0" applyFont="1" applyBorder="1" applyAlignment="1">
      <alignment vertical="top"/>
    </xf>
    <xf numFmtId="0" fontId="26" fillId="0" borderId="1" xfId="0" applyNumberFormat="1" applyFont="1" applyBorder="1" applyAlignment="1">
      <alignment horizontal="left" vertical="top" wrapText="1" indent="2"/>
    </xf>
    <xf numFmtId="49" fontId="18" fillId="0" borderId="1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justify" vertical="center" wrapText="1"/>
    </xf>
    <xf numFmtId="0" fontId="19" fillId="5" borderId="1" xfId="0" applyFont="1" applyFill="1" applyBorder="1" applyAlignment="1">
      <alignment/>
    </xf>
    <xf numFmtId="0" fontId="23" fillId="5" borderId="1" xfId="0" applyFont="1" applyFill="1" applyBorder="1" applyAlignment="1">
      <alignment/>
    </xf>
    <xf numFmtId="3" fontId="23" fillId="5" borderId="1" xfId="0" applyNumberFormat="1" applyFont="1" applyFill="1" applyBorder="1" applyAlignment="1">
      <alignment/>
    </xf>
    <xf numFmtId="0" fontId="23" fillId="5" borderId="1" xfId="0" applyFont="1" applyFill="1" applyBorder="1" applyAlignment="1">
      <alignment/>
    </xf>
    <xf numFmtId="3" fontId="22" fillId="5" borderId="1" xfId="0" applyNumberFormat="1" applyFont="1" applyFill="1" applyBorder="1" applyAlignment="1">
      <alignment/>
    </xf>
    <xf numFmtId="3" fontId="4" fillId="5" borderId="0" xfId="0" applyNumberFormat="1" applyFont="1" applyFill="1" applyAlignment="1">
      <alignment/>
    </xf>
    <xf numFmtId="0" fontId="4" fillId="5" borderId="0" xfId="0" applyFont="1" applyFill="1" applyAlignment="1">
      <alignment/>
    </xf>
    <xf numFmtId="3" fontId="4" fillId="5" borderId="1" xfId="0" applyNumberFormat="1" applyFont="1" applyFill="1" applyBorder="1" applyAlignment="1">
      <alignment/>
    </xf>
    <xf numFmtId="0" fontId="19" fillId="5" borderId="1" xfId="0" applyNumberFormat="1" applyFont="1" applyFill="1" applyBorder="1" applyAlignment="1">
      <alignment/>
    </xf>
    <xf numFmtId="0" fontId="20" fillId="5" borderId="1" xfId="0" applyFont="1" applyFill="1" applyBorder="1" applyAlignment="1">
      <alignment/>
    </xf>
    <xf numFmtId="0" fontId="3" fillId="5" borderId="0" xfId="0" applyFont="1" applyFill="1" applyAlignment="1">
      <alignment/>
    </xf>
    <xf numFmtId="0" fontId="27" fillId="0" borderId="1" xfId="0" applyFont="1" applyFill="1" applyBorder="1" applyAlignment="1">
      <alignment horizontal="justify" vertical="top" wrapText="1"/>
    </xf>
    <xf numFmtId="0" fontId="23" fillId="4" borderId="1" xfId="0" applyFont="1" applyFill="1" applyBorder="1" applyAlignment="1" quotePrefix="1">
      <alignment/>
    </xf>
    <xf numFmtId="3" fontId="23" fillId="4" borderId="1" xfId="0" applyNumberFormat="1" applyFont="1" applyFill="1" applyBorder="1" applyAlignment="1">
      <alignment/>
    </xf>
    <xf numFmtId="0" fontId="23" fillId="4" borderId="1" xfId="0" applyFont="1" applyFill="1" applyBorder="1" applyAlignment="1">
      <alignment/>
    </xf>
    <xf numFmtId="0" fontId="22" fillId="4" borderId="1" xfId="0" applyFont="1" applyFill="1" applyBorder="1" applyAlignment="1">
      <alignment/>
    </xf>
    <xf numFmtId="3" fontId="23" fillId="4" borderId="1" xfId="0" applyNumberFormat="1" applyFont="1" applyFill="1" applyBorder="1" applyAlignment="1">
      <alignment/>
    </xf>
    <xf numFmtId="3" fontId="22" fillId="4" borderId="1" xfId="0" applyNumberFormat="1" applyFont="1" applyFill="1" applyBorder="1" applyAlignment="1">
      <alignment/>
    </xf>
    <xf numFmtId="3" fontId="24" fillId="4" borderId="1" xfId="0" applyNumberFormat="1" applyFont="1" applyFill="1" applyBorder="1" applyAlignment="1">
      <alignment/>
    </xf>
    <xf numFmtId="3" fontId="28" fillId="4" borderId="1" xfId="0" applyNumberFormat="1" applyFont="1" applyFill="1" applyBorder="1" applyAlignment="1">
      <alignment/>
    </xf>
    <xf numFmtId="3" fontId="22" fillId="4" borderId="1" xfId="0" applyNumberFormat="1" applyFont="1" applyFill="1" applyBorder="1" applyAlignment="1">
      <alignment/>
    </xf>
    <xf numFmtId="0" fontId="14" fillId="4" borderId="1" xfId="0" applyFont="1" applyFill="1" applyBorder="1" applyAlignment="1">
      <alignment horizontal="center" vertical="center" wrapText="1"/>
    </xf>
    <xf numFmtId="3" fontId="26" fillId="4" borderId="2" xfId="0" applyNumberFormat="1" applyFont="1" applyFill="1" applyBorder="1" applyAlignment="1">
      <alignment horizontal="right" vertical="center"/>
    </xf>
    <xf numFmtId="3" fontId="26" fillId="4" borderId="1" xfId="0" applyNumberFormat="1" applyFont="1" applyFill="1" applyBorder="1" applyAlignment="1">
      <alignment horizontal="right" vertical="center"/>
    </xf>
    <xf numFmtId="3" fontId="27" fillId="4" borderId="1" xfId="0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19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/>
    </xf>
    <xf numFmtId="0" fontId="23" fillId="4" borderId="1" xfId="0" applyFont="1" applyFill="1" applyBorder="1" applyAlignment="1">
      <alignment/>
    </xf>
    <xf numFmtId="0" fontId="19" fillId="4" borderId="1" xfId="0" applyFont="1" applyFill="1" applyBorder="1" applyAlignment="1">
      <alignment/>
    </xf>
    <xf numFmtId="0" fontId="20" fillId="4" borderId="1" xfId="0" applyNumberFormat="1" applyFont="1" applyFill="1" applyBorder="1" applyAlignment="1">
      <alignment/>
    </xf>
    <xf numFmtId="0" fontId="22" fillId="4" borderId="1" xfId="0" applyFont="1" applyFill="1" applyBorder="1" applyAlignment="1">
      <alignment/>
    </xf>
    <xf numFmtId="0" fontId="19" fillId="4" borderId="1" xfId="0" applyNumberFormat="1" applyFont="1" applyFill="1" applyBorder="1" applyAlignment="1">
      <alignment/>
    </xf>
    <xf numFmtId="0" fontId="24" fillId="4" borderId="1" xfId="0" applyFont="1" applyFill="1" applyBorder="1" applyAlignment="1">
      <alignment/>
    </xf>
    <xf numFmtId="0" fontId="20" fillId="4" borderId="1" xfId="0" applyFont="1" applyFill="1" applyBorder="1" applyAlignment="1">
      <alignment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/>
    </xf>
    <xf numFmtId="0" fontId="30" fillId="0" borderId="1" xfId="0" applyFont="1" applyBorder="1" applyAlignment="1">
      <alignment/>
    </xf>
    <xf numFmtId="0" fontId="29" fillId="0" borderId="1" xfId="0" applyFont="1" applyBorder="1" applyAlignment="1" quotePrefix="1">
      <alignment/>
    </xf>
    <xf numFmtId="3" fontId="29" fillId="0" borderId="1" xfId="0" applyNumberFormat="1" applyFont="1" applyBorder="1" applyAlignment="1">
      <alignment/>
    </xf>
    <xf numFmtId="0" fontId="29" fillId="0" borderId="1" xfId="0" applyFont="1" applyBorder="1" applyAlignment="1">
      <alignment/>
    </xf>
    <xf numFmtId="3" fontId="29" fillId="0" borderId="1" xfId="0" applyNumberFormat="1" applyFont="1" applyBorder="1" applyAlignment="1">
      <alignment/>
    </xf>
    <xf numFmtId="3" fontId="31" fillId="0" borderId="1" xfId="0" applyNumberFormat="1" applyFont="1" applyBorder="1" applyAlignment="1">
      <alignment/>
    </xf>
    <xf numFmtId="3" fontId="32" fillId="0" borderId="1" xfId="0" applyNumberFormat="1" applyFont="1" applyBorder="1" applyAlignment="1">
      <alignment/>
    </xf>
    <xf numFmtId="3" fontId="31" fillId="0" borderId="1" xfId="0" applyNumberFormat="1" applyFont="1" applyFill="1" applyBorder="1" applyAlignment="1">
      <alignment/>
    </xf>
    <xf numFmtId="3" fontId="32" fillId="0" borderId="1" xfId="0" applyNumberFormat="1" applyFont="1" applyFill="1" applyBorder="1" applyAlignment="1">
      <alignment/>
    </xf>
    <xf numFmtId="0" fontId="30" fillId="0" borderId="1" xfId="0" applyFont="1" applyBorder="1" applyAlignment="1">
      <alignment/>
    </xf>
    <xf numFmtId="2" fontId="30" fillId="0" borderId="1" xfId="0" applyNumberFormat="1" applyFont="1" applyBorder="1" applyAlignment="1">
      <alignment/>
    </xf>
    <xf numFmtId="0" fontId="30" fillId="0" borderId="1" xfId="0" applyNumberFormat="1" applyFont="1" applyBorder="1" applyAlignment="1">
      <alignment/>
    </xf>
    <xf numFmtId="3" fontId="30" fillId="0" borderId="1" xfId="0" applyNumberFormat="1" applyFont="1" applyBorder="1" applyAlignment="1">
      <alignment/>
    </xf>
    <xf numFmtId="3" fontId="30" fillId="0" borderId="1" xfId="0" applyNumberFormat="1" applyFont="1" applyFill="1" applyBorder="1" applyAlignment="1">
      <alignment/>
    </xf>
    <xf numFmtId="0" fontId="29" fillId="0" borderId="1" xfId="0" applyNumberFormat="1" applyFont="1" applyBorder="1" applyAlignment="1">
      <alignment/>
    </xf>
    <xf numFmtId="3" fontId="29" fillId="0" borderId="1" xfId="0" applyNumberFormat="1" applyFont="1" applyFill="1" applyBorder="1" applyAlignment="1">
      <alignment/>
    </xf>
    <xf numFmtId="3" fontId="30" fillId="0" borderId="1" xfId="0" applyNumberFormat="1" applyFont="1" applyBorder="1" applyAlignment="1">
      <alignment/>
    </xf>
    <xf numFmtId="3" fontId="29" fillId="0" borderId="1" xfId="0" applyNumberFormat="1" applyFont="1" applyFill="1" applyBorder="1" applyAlignment="1">
      <alignment/>
    </xf>
    <xf numFmtId="3" fontId="30" fillId="0" borderId="1" xfId="0" applyNumberFormat="1" applyFont="1" applyFill="1" applyBorder="1" applyAlignment="1">
      <alignment/>
    </xf>
    <xf numFmtId="3" fontId="32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 horizontal="center" vertical="center" wrapText="1"/>
    </xf>
    <xf numFmtId="3" fontId="29" fillId="6" borderId="1" xfId="0" applyNumberFormat="1" applyFont="1" applyFill="1" applyBorder="1" applyAlignment="1">
      <alignment/>
    </xf>
    <xf numFmtId="3" fontId="20" fillId="0" borderId="1" xfId="0" applyNumberFormat="1" applyFont="1" applyFill="1" applyBorder="1" applyAlignment="1">
      <alignment/>
    </xf>
    <xf numFmtId="3" fontId="35" fillId="0" borderId="2" xfId="0" applyNumberFormat="1" applyFont="1" applyFill="1" applyBorder="1" applyAlignment="1">
      <alignment horizontal="right" vertical="center"/>
    </xf>
    <xf numFmtId="3" fontId="35" fillId="0" borderId="1" xfId="0" applyNumberFormat="1" applyFont="1" applyFill="1" applyBorder="1" applyAlignment="1">
      <alignment horizontal="right" vertical="center"/>
    </xf>
    <xf numFmtId="3" fontId="36" fillId="0" borderId="1" xfId="0" applyNumberFormat="1" applyFont="1" applyFill="1" applyBorder="1" applyAlignment="1">
      <alignment horizontal="right" vertical="center"/>
    </xf>
    <xf numFmtId="0" fontId="36" fillId="0" borderId="1" xfId="0" applyFont="1" applyBorder="1" applyAlignment="1">
      <alignment vertical="top"/>
    </xf>
    <xf numFmtId="0" fontId="36" fillId="0" borderId="1" xfId="0" applyNumberFormat="1" applyFont="1" applyBorder="1" applyAlignment="1">
      <alignment vertical="top" wrapText="1"/>
    </xf>
    <xf numFmtId="0" fontId="35" fillId="0" borderId="1" xfId="0" applyFont="1" applyBorder="1" applyAlignment="1">
      <alignment vertical="top"/>
    </xf>
    <xf numFmtId="0" fontId="35" fillId="0" borderId="1" xfId="0" applyNumberFormat="1" applyFont="1" applyBorder="1" applyAlignment="1">
      <alignment horizontal="left" vertical="top" wrapText="1" indent="2"/>
    </xf>
    <xf numFmtId="0" fontId="35" fillId="0" borderId="1" xfId="0" applyNumberFormat="1" applyFont="1" applyBorder="1" applyAlignment="1">
      <alignment vertical="top" wrapText="1"/>
    </xf>
    <xf numFmtId="0" fontId="36" fillId="0" borderId="1" xfId="0" applyFont="1" applyFill="1" applyBorder="1" applyAlignment="1">
      <alignment horizontal="justify" vertical="top" wrapText="1"/>
    </xf>
    <xf numFmtId="0" fontId="35" fillId="0" borderId="1" xfId="0" applyFont="1" applyFill="1" applyBorder="1" applyAlignment="1">
      <alignment horizontal="justify" vertical="top" wrapText="1"/>
    </xf>
    <xf numFmtId="0" fontId="21" fillId="0" borderId="1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17" fillId="0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5" fillId="5" borderId="1" xfId="0" applyFont="1" applyFill="1" applyBorder="1" applyAlignment="1">
      <alignment horizontal="justify" vertical="top" wrapText="1"/>
    </xf>
    <xf numFmtId="0" fontId="35" fillId="5" borderId="3" xfId="0" applyFont="1" applyFill="1" applyBorder="1" applyAlignment="1">
      <alignment vertical="top" wrapText="1"/>
    </xf>
    <xf numFmtId="0" fontId="35" fillId="5" borderId="7" xfId="0" applyFont="1" applyFill="1" applyBorder="1" applyAlignment="1">
      <alignment vertical="top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justify" vertical="top" wrapText="1"/>
    </xf>
    <xf numFmtId="0" fontId="26" fillId="5" borderId="3" xfId="0" applyFont="1" applyFill="1" applyBorder="1" applyAlignment="1">
      <alignment vertical="top"/>
    </xf>
    <xf numFmtId="0" fontId="26" fillId="5" borderId="7" xfId="0" applyFont="1" applyFill="1" applyBorder="1" applyAlignment="1">
      <alignment vertical="top"/>
    </xf>
    <xf numFmtId="0" fontId="15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sh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86;&#1079;&#1088;&#1072;&#1093;%20&#1076;&#1086;%20&#1096;&#1072;&#1073;&#1083;&#1086;&#1085;&#1091;\&#1040;&#1085;&#1072;&#1083;&#1110;&#1079;%20&#1079;&#1072;&#1073;&#1077;&#1079;&#1087;&#1077;&#1095;%20&#1079;&#1072;&#1093;%20&#1089;&#1090;%20-2013%20&#1082;&#1086;&#1087;&#111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86;&#1079;&#1088;&#1072;&#1093;&#1091;&#1085;&#1082;&#1080;%20&#1076;&#1086;%20&#1096;&#1072;&#1073;&#1083;&#1086;&#1085;&#1091;\&#1040;&#1085;&#1072;&#1083;&#1110;&#1079;%20&#1079;&#1072;&#1073;&#1077;&#1079;&#1087;&#1077;&#1095;%20&#1079;&#1072;&#1093;%20&#1089;&#1090;%20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ферти"/>
      <sheetName val="видатки"/>
      <sheetName val="забезпеченість управління"/>
      <sheetName val="забезпеченість освіта"/>
      <sheetName val="забезпеченість здрав"/>
      <sheetName val="забезпеченість культура"/>
    </sheetNames>
    <sheetDataSet>
      <sheetData sheetId="4">
        <row r="6">
          <cell r="E6">
            <v>0</v>
          </cell>
          <cell r="I6">
            <v>0</v>
          </cell>
          <cell r="Q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рж упр"/>
      <sheetName val="Освіта"/>
      <sheetName val="Охор здор"/>
      <sheetName val="Соц зах"/>
      <sheetName val="Молодь"/>
      <sheetName val="Культура"/>
      <sheetName val="Фіз культ"/>
    </sheetNames>
    <sheetDataSet>
      <sheetData sheetId="0">
        <row r="6">
          <cell r="AA6">
            <v>0</v>
          </cell>
        </row>
        <row r="7">
          <cell r="AA7">
            <v>112980</v>
          </cell>
        </row>
        <row r="8">
          <cell r="AA8">
            <v>128464</v>
          </cell>
        </row>
        <row r="9">
          <cell r="AA9">
            <v>180673</v>
          </cell>
        </row>
        <row r="10">
          <cell r="AA10">
            <v>175427</v>
          </cell>
        </row>
        <row r="11">
          <cell r="AA11">
            <v>96677</v>
          </cell>
        </row>
        <row r="12">
          <cell r="AA12">
            <v>162125</v>
          </cell>
        </row>
        <row r="13">
          <cell r="AA13">
            <v>142000</v>
          </cell>
        </row>
        <row r="14">
          <cell r="AA14">
            <v>103778</v>
          </cell>
        </row>
        <row r="15">
          <cell r="AA15">
            <v>106812</v>
          </cell>
        </row>
        <row r="16">
          <cell r="AA16">
            <v>72091</v>
          </cell>
        </row>
        <row r="17">
          <cell r="AA17">
            <v>126048</v>
          </cell>
        </row>
        <row r="18">
          <cell r="AA18">
            <v>113049</v>
          </cell>
        </row>
        <row r="19">
          <cell r="AA19">
            <v>140250</v>
          </cell>
        </row>
        <row r="20">
          <cell r="AA20">
            <v>126892</v>
          </cell>
        </row>
        <row r="21">
          <cell r="AA21">
            <v>114499</v>
          </cell>
        </row>
        <row r="22">
          <cell r="AA22">
            <v>158346</v>
          </cell>
        </row>
        <row r="23">
          <cell r="AA23">
            <v>115203</v>
          </cell>
        </row>
        <row r="24">
          <cell r="AA24">
            <v>170686</v>
          </cell>
        </row>
        <row r="25">
          <cell r="AA25">
            <v>109367</v>
          </cell>
        </row>
        <row r="26">
          <cell r="AA26">
            <v>98510</v>
          </cell>
        </row>
        <row r="27">
          <cell r="AA27">
            <v>82960</v>
          </cell>
        </row>
        <row r="28">
          <cell r="AA28">
            <v>137640</v>
          </cell>
        </row>
        <row r="29">
          <cell r="AA29">
            <v>129964</v>
          </cell>
        </row>
        <row r="30">
          <cell r="AA30">
            <v>67522</v>
          </cell>
        </row>
        <row r="31">
          <cell r="AA31">
            <v>76624</v>
          </cell>
        </row>
        <row r="32">
          <cell r="AA32">
            <v>122702</v>
          </cell>
        </row>
        <row r="33">
          <cell r="AA33">
            <v>143610</v>
          </cell>
        </row>
        <row r="34">
          <cell r="AA34">
            <v>184751</v>
          </cell>
        </row>
        <row r="35">
          <cell r="AA35">
            <v>164319</v>
          </cell>
        </row>
        <row r="36">
          <cell r="AA36">
            <v>56936</v>
          </cell>
        </row>
        <row r="37">
          <cell r="AA37">
            <v>559745</v>
          </cell>
        </row>
      </sheetData>
      <sheetData sheetId="1"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75074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333136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  <row r="28">
          <cell r="AA28">
            <v>0</v>
          </cell>
        </row>
        <row r="29">
          <cell r="AA29">
            <v>0</v>
          </cell>
        </row>
        <row r="30">
          <cell r="AA30">
            <v>232078</v>
          </cell>
        </row>
        <row r="31">
          <cell r="AA31">
            <v>0</v>
          </cell>
        </row>
        <row r="32">
          <cell r="AA32">
            <v>0</v>
          </cell>
        </row>
        <row r="33">
          <cell r="AA33">
            <v>112501</v>
          </cell>
        </row>
        <row r="34">
          <cell r="AA34">
            <v>196989</v>
          </cell>
        </row>
        <row r="35">
          <cell r="AA35">
            <v>0</v>
          </cell>
        </row>
        <row r="36">
          <cell r="AA36">
            <v>1197191</v>
          </cell>
        </row>
        <row r="37">
          <cell r="AA37">
            <v>2369807</v>
          </cell>
        </row>
      </sheetData>
      <sheetData sheetId="3">
        <row r="6">
          <cell r="AA6">
            <v>129510</v>
          </cell>
        </row>
      </sheetData>
      <sheetData sheetId="4">
        <row r="6">
          <cell r="AA6">
            <v>38241</v>
          </cell>
        </row>
      </sheetData>
      <sheetData sheetId="5">
        <row r="6">
          <cell r="AA6">
            <v>105201</v>
          </cell>
        </row>
        <row r="7">
          <cell r="AA7">
            <v>3531</v>
          </cell>
        </row>
        <row r="8">
          <cell r="AA8">
            <v>47034</v>
          </cell>
        </row>
        <row r="9">
          <cell r="AA9">
            <v>0</v>
          </cell>
        </row>
        <row r="10">
          <cell r="AA10">
            <v>52017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22503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6758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4185</v>
          </cell>
        </row>
        <row r="22">
          <cell r="AA22">
            <v>0</v>
          </cell>
        </row>
        <row r="23">
          <cell r="AA23">
            <v>7874</v>
          </cell>
        </row>
        <row r="24">
          <cell r="AA24">
            <v>22849</v>
          </cell>
        </row>
        <row r="25">
          <cell r="AA25">
            <v>0</v>
          </cell>
        </row>
        <row r="26">
          <cell r="AA26">
            <v>22332</v>
          </cell>
        </row>
        <row r="27">
          <cell r="AA27">
            <v>90805</v>
          </cell>
        </row>
        <row r="28">
          <cell r="AA28">
            <v>0</v>
          </cell>
        </row>
        <row r="29">
          <cell r="AA29">
            <v>32087</v>
          </cell>
        </row>
        <row r="30">
          <cell r="AA30">
            <v>0</v>
          </cell>
        </row>
        <row r="31">
          <cell r="AA31">
            <v>0</v>
          </cell>
        </row>
        <row r="32">
          <cell r="AA32">
            <v>0</v>
          </cell>
        </row>
        <row r="33">
          <cell r="AA33">
            <v>0</v>
          </cell>
        </row>
        <row r="34">
          <cell r="AA34">
            <v>16448</v>
          </cell>
        </row>
        <row r="35">
          <cell r="AA35">
            <v>0</v>
          </cell>
        </row>
        <row r="36">
          <cell r="AA36">
            <v>0</v>
          </cell>
        </row>
        <row r="37">
          <cell r="AA3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ерж упр"/>
      <sheetName val="Освіта"/>
      <sheetName val="Охор здор"/>
      <sheetName val="Соц зах"/>
      <sheetName val="Молодь"/>
      <sheetName val="Культура"/>
      <sheetName val="Фіз культ"/>
    </sheetNames>
    <sheetDataSet>
      <sheetData sheetId="0">
        <row r="6">
          <cell r="AC6">
            <v>0</v>
          </cell>
        </row>
        <row r="7">
          <cell r="AC7">
            <v>123419</v>
          </cell>
        </row>
        <row r="8">
          <cell r="AC8">
            <v>100647</v>
          </cell>
        </row>
        <row r="9">
          <cell r="AC9">
            <v>131128</v>
          </cell>
        </row>
        <row r="10">
          <cell r="AC10">
            <v>151349</v>
          </cell>
        </row>
        <row r="11">
          <cell r="AC11">
            <v>73688</v>
          </cell>
        </row>
        <row r="12">
          <cell r="AC12">
            <v>144869</v>
          </cell>
        </row>
        <row r="13">
          <cell r="AC13">
            <v>97771</v>
          </cell>
        </row>
        <row r="14">
          <cell r="AC14">
            <v>94075</v>
          </cell>
        </row>
        <row r="15">
          <cell r="AC15">
            <v>84349</v>
          </cell>
        </row>
        <row r="16">
          <cell r="AC16">
            <v>54543</v>
          </cell>
        </row>
        <row r="17">
          <cell r="AC17">
            <v>123992</v>
          </cell>
        </row>
        <row r="18">
          <cell r="AC18">
            <v>108494</v>
          </cell>
        </row>
        <row r="19">
          <cell r="AC19">
            <v>128709</v>
          </cell>
        </row>
        <row r="20">
          <cell r="AC20">
            <v>84501</v>
          </cell>
        </row>
        <row r="21">
          <cell r="AC21">
            <v>86576</v>
          </cell>
        </row>
        <row r="22">
          <cell r="AC22">
            <v>131533</v>
          </cell>
        </row>
        <row r="23">
          <cell r="AC23">
            <v>73406</v>
          </cell>
        </row>
        <row r="24">
          <cell r="AC24">
            <v>156776</v>
          </cell>
        </row>
        <row r="25">
          <cell r="AC25">
            <v>102795</v>
          </cell>
        </row>
        <row r="26">
          <cell r="AC26">
            <v>91530</v>
          </cell>
        </row>
        <row r="27">
          <cell r="AC27">
            <v>76174</v>
          </cell>
        </row>
        <row r="28">
          <cell r="AC28">
            <v>129869</v>
          </cell>
        </row>
        <row r="29">
          <cell r="AC29">
            <v>104042</v>
          </cell>
        </row>
        <row r="30">
          <cell r="AC30">
            <v>60789</v>
          </cell>
        </row>
        <row r="31">
          <cell r="AC31">
            <v>56234</v>
          </cell>
        </row>
        <row r="32">
          <cell r="AC32">
            <v>105917</v>
          </cell>
        </row>
        <row r="33">
          <cell r="AC33">
            <v>82957</v>
          </cell>
        </row>
        <row r="34">
          <cell r="AC34">
            <v>192726</v>
          </cell>
        </row>
        <row r="35">
          <cell r="AC35">
            <v>145255</v>
          </cell>
        </row>
        <row r="36">
          <cell r="AC36">
            <v>51747</v>
          </cell>
        </row>
        <row r="37">
          <cell r="AC37">
            <v>525926</v>
          </cell>
        </row>
      </sheetData>
      <sheetData sheetId="1">
        <row r="6">
          <cell r="AC6">
            <v>0</v>
          </cell>
        </row>
        <row r="7">
          <cell r="AC7">
            <v>0</v>
          </cell>
        </row>
        <row r="8">
          <cell r="AC8">
            <v>0</v>
          </cell>
        </row>
        <row r="9">
          <cell r="AC9">
            <v>0</v>
          </cell>
        </row>
        <row r="10">
          <cell r="AC10">
            <v>0</v>
          </cell>
        </row>
        <row r="11">
          <cell r="AC11">
            <v>24674</v>
          </cell>
        </row>
        <row r="12">
          <cell r="AC12">
            <v>0</v>
          </cell>
        </row>
        <row r="13">
          <cell r="AC13">
            <v>0</v>
          </cell>
        </row>
        <row r="14">
          <cell r="AC14">
            <v>0</v>
          </cell>
        </row>
        <row r="15">
          <cell r="AC15">
            <v>0</v>
          </cell>
        </row>
        <row r="16">
          <cell r="AC16">
            <v>0</v>
          </cell>
        </row>
        <row r="17">
          <cell r="AC17">
            <v>0</v>
          </cell>
        </row>
        <row r="18">
          <cell r="AC18">
            <v>0</v>
          </cell>
        </row>
        <row r="19">
          <cell r="AC19">
            <v>0</v>
          </cell>
        </row>
        <row r="20">
          <cell r="AC20">
            <v>0</v>
          </cell>
        </row>
        <row r="21">
          <cell r="AC21">
            <v>0</v>
          </cell>
        </row>
        <row r="22">
          <cell r="AC22">
            <v>0</v>
          </cell>
        </row>
        <row r="23">
          <cell r="AC23">
            <v>263780</v>
          </cell>
        </row>
        <row r="24">
          <cell r="AC24">
            <v>0</v>
          </cell>
        </row>
        <row r="25">
          <cell r="AC25">
            <v>0</v>
          </cell>
        </row>
        <row r="26">
          <cell r="AC26">
            <v>0</v>
          </cell>
        </row>
        <row r="27">
          <cell r="AC27">
            <v>0</v>
          </cell>
        </row>
        <row r="28">
          <cell r="AC28">
            <v>0</v>
          </cell>
        </row>
        <row r="29">
          <cell r="AC29">
            <v>0</v>
          </cell>
        </row>
        <row r="30">
          <cell r="AC30">
            <v>169454</v>
          </cell>
        </row>
        <row r="31">
          <cell r="AC31">
            <v>0</v>
          </cell>
        </row>
        <row r="32">
          <cell r="AC32">
            <v>0</v>
          </cell>
        </row>
        <row r="33">
          <cell r="AC33">
            <v>80360</v>
          </cell>
        </row>
        <row r="34">
          <cell r="AC34">
            <v>180363</v>
          </cell>
        </row>
        <row r="35">
          <cell r="AC35">
            <v>4623</v>
          </cell>
        </row>
        <row r="36">
          <cell r="AC36">
            <v>1301518</v>
          </cell>
        </row>
      </sheetData>
      <sheetData sheetId="2">
        <row r="38">
          <cell r="AC38">
            <v>0</v>
          </cell>
        </row>
      </sheetData>
      <sheetData sheetId="3">
        <row r="6">
          <cell r="AC6">
            <v>0</v>
          </cell>
        </row>
      </sheetData>
      <sheetData sheetId="4">
        <row r="8">
          <cell r="AC8">
            <v>11185</v>
          </cell>
        </row>
      </sheetData>
      <sheetData sheetId="5">
        <row r="6">
          <cell r="AC6">
            <v>55315</v>
          </cell>
        </row>
        <row r="7">
          <cell r="AC7">
            <v>0</v>
          </cell>
        </row>
        <row r="8">
          <cell r="AC8">
            <v>21878</v>
          </cell>
        </row>
        <row r="9">
          <cell r="AC9">
            <v>0</v>
          </cell>
        </row>
        <row r="10">
          <cell r="AC10">
            <v>32629</v>
          </cell>
        </row>
        <row r="11">
          <cell r="AC11">
            <v>0</v>
          </cell>
        </row>
        <row r="12">
          <cell r="AC12">
            <v>0</v>
          </cell>
        </row>
        <row r="13">
          <cell r="AC13">
            <v>10824</v>
          </cell>
        </row>
        <row r="14">
          <cell r="AC14">
            <v>0</v>
          </cell>
        </row>
        <row r="15">
          <cell r="AC15">
            <v>0</v>
          </cell>
        </row>
        <row r="16">
          <cell r="AC16">
            <v>0</v>
          </cell>
        </row>
        <row r="17">
          <cell r="AC17">
            <v>599</v>
          </cell>
        </row>
        <row r="18">
          <cell r="AC18">
            <v>0</v>
          </cell>
        </row>
        <row r="19">
          <cell r="AC19">
            <v>0</v>
          </cell>
        </row>
        <row r="20">
          <cell r="AC20">
            <v>0</v>
          </cell>
        </row>
        <row r="21">
          <cell r="AC21">
            <v>0</v>
          </cell>
        </row>
        <row r="22">
          <cell r="AC22">
            <v>0</v>
          </cell>
        </row>
        <row r="23">
          <cell r="AC23">
            <v>0</v>
          </cell>
        </row>
        <row r="24">
          <cell r="AC24">
            <v>0</v>
          </cell>
        </row>
        <row r="25">
          <cell r="AC25">
            <v>0</v>
          </cell>
        </row>
        <row r="26">
          <cell r="AC26">
            <v>9996</v>
          </cell>
        </row>
        <row r="27">
          <cell r="AC27">
            <v>71908</v>
          </cell>
        </row>
        <row r="28">
          <cell r="AC28">
            <v>0</v>
          </cell>
        </row>
        <row r="29">
          <cell r="AC29">
            <v>25971</v>
          </cell>
        </row>
        <row r="30">
          <cell r="AC30">
            <v>0</v>
          </cell>
        </row>
        <row r="31">
          <cell r="AC31">
            <v>0</v>
          </cell>
        </row>
        <row r="32">
          <cell r="AC32">
            <v>0</v>
          </cell>
        </row>
        <row r="33">
          <cell r="AC33">
            <v>0</v>
          </cell>
        </row>
        <row r="34">
          <cell r="AC34">
            <v>0</v>
          </cell>
        </row>
        <row r="35">
          <cell r="AC35">
            <v>0</v>
          </cell>
        </row>
        <row r="36">
          <cell r="AC36">
            <v>0</v>
          </cell>
        </row>
        <row r="37">
          <cell r="AC37">
            <v>0</v>
          </cell>
        </row>
      </sheetData>
      <sheetData sheetId="6">
        <row r="34">
          <cell r="AC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85" zoomScaleNormal="85" zoomScaleSheetLayoutView="85" workbookViewId="0" topLeftCell="A1">
      <selection activeCell="F10" sqref="F10"/>
    </sheetView>
  </sheetViews>
  <sheetFormatPr defaultColWidth="9.00390625" defaultRowHeight="12.75"/>
  <cols>
    <col min="1" max="1" width="7.125" style="1" customWidth="1"/>
    <col min="2" max="2" width="70.25390625" style="1" customWidth="1"/>
    <col min="3" max="3" width="21.75390625" style="1" customWidth="1"/>
    <col min="4" max="4" width="18.125" style="1" customWidth="1"/>
    <col min="5" max="5" width="20.625" style="1" customWidth="1"/>
    <col min="6" max="6" width="18.625" style="1" customWidth="1"/>
    <col min="7" max="7" width="23.00390625" style="1" customWidth="1"/>
    <col min="8" max="8" width="22.875" style="1" customWidth="1"/>
    <col min="9" max="16384" width="8.875" style="1" customWidth="1"/>
  </cols>
  <sheetData>
    <row r="1" spans="3:7" ht="1.5" customHeight="1">
      <c r="C1" s="2"/>
      <c r="D1" s="2"/>
      <c r="F1" s="168" t="s">
        <v>141</v>
      </c>
      <c r="G1" s="168"/>
    </row>
    <row r="2" spans="1:8" ht="19.5" customHeight="1">
      <c r="A2" s="171" t="s">
        <v>150</v>
      </c>
      <c r="B2" s="171"/>
      <c r="C2" s="171"/>
      <c r="D2" s="171"/>
      <c r="E2" s="171"/>
      <c r="F2" s="171"/>
      <c r="G2" s="171"/>
      <c r="H2" s="171"/>
    </row>
    <row r="3" spans="1:8" ht="16.5" customHeight="1" hidden="1">
      <c r="A3" s="172" t="s">
        <v>151</v>
      </c>
      <c r="B3" s="172"/>
      <c r="C3" s="172"/>
      <c r="D3" s="172"/>
      <c r="E3" s="172"/>
      <c r="F3" s="172"/>
      <c r="G3" s="172"/>
      <c r="H3" s="172"/>
    </row>
    <row r="4" spans="2:10" ht="18" customHeight="1">
      <c r="B4" s="5"/>
      <c r="C4" s="5"/>
      <c r="D4" s="11"/>
      <c r="E4" s="5"/>
      <c r="F4" s="5"/>
      <c r="G4" s="5"/>
      <c r="H4" s="11" t="s">
        <v>36</v>
      </c>
      <c r="I4" s="5"/>
      <c r="J4" s="5"/>
    </row>
    <row r="5" spans="1:10" ht="49.5" customHeight="1">
      <c r="A5" s="166" t="s">
        <v>76</v>
      </c>
      <c r="B5" s="166" t="s">
        <v>60</v>
      </c>
      <c r="C5" s="167" t="s">
        <v>132</v>
      </c>
      <c r="D5" s="167"/>
      <c r="E5" s="167" t="s">
        <v>159</v>
      </c>
      <c r="F5" s="167"/>
      <c r="G5" s="169" t="s">
        <v>100</v>
      </c>
      <c r="H5" s="170"/>
      <c r="I5" s="5"/>
      <c r="J5" s="5"/>
    </row>
    <row r="6" spans="1:8" ht="38.25" customHeight="1">
      <c r="A6" s="166"/>
      <c r="B6" s="166"/>
      <c r="C6" s="146" t="s">
        <v>35</v>
      </c>
      <c r="D6" s="146" t="s">
        <v>74</v>
      </c>
      <c r="E6" s="146" t="s">
        <v>35</v>
      </c>
      <c r="F6" s="146" t="s">
        <v>74</v>
      </c>
      <c r="G6" s="146" t="s">
        <v>35</v>
      </c>
      <c r="H6" s="146" t="s">
        <v>74</v>
      </c>
    </row>
    <row r="7" spans="1:8" ht="42" customHeight="1">
      <c r="A7" s="173" t="s">
        <v>172</v>
      </c>
      <c r="B7" s="173"/>
      <c r="C7" s="149">
        <f>SUM(C8:C13)</f>
        <v>78514500</v>
      </c>
      <c r="D7" s="149">
        <f>SUM(D8:D13)</f>
        <v>0</v>
      </c>
      <c r="E7" s="149">
        <f>SUM(E8:E13)</f>
        <v>96082700</v>
      </c>
      <c r="F7" s="149">
        <f>SUM(F8:F13)</f>
        <v>0</v>
      </c>
      <c r="G7" s="150">
        <f aca="true" t="shared" si="0" ref="G7:G17">E7-C7</f>
        <v>17568200</v>
      </c>
      <c r="H7" s="150">
        <f aca="true" t="shared" si="1" ref="H7:H17">F7-D7</f>
        <v>0</v>
      </c>
    </row>
    <row r="8" spans="1:8" ht="105.75" customHeight="1">
      <c r="A8" s="152">
        <v>1</v>
      </c>
      <c r="B8" s="153" t="s">
        <v>61</v>
      </c>
      <c r="C8" s="151">
        <v>61641400</v>
      </c>
      <c r="D8" s="151"/>
      <c r="E8" s="151">
        <v>78474800</v>
      </c>
      <c r="F8" s="151"/>
      <c r="G8" s="151">
        <f t="shared" si="0"/>
        <v>16833400</v>
      </c>
      <c r="H8" s="151">
        <f t="shared" si="1"/>
        <v>0</v>
      </c>
    </row>
    <row r="9" spans="1:8" ht="184.5" customHeight="1">
      <c r="A9" s="152">
        <f>A8+1</f>
        <v>2</v>
      </c>
      <c r="B9" s="153" t="s">
        <v>161</v>
      </c>
      <c r="C9" s="151">
        <v>10145900</v>
      </c>
      <c r="D9" s="151"/>
      <c r="E9" s="151">
        <v>10786500</v>
      </c>
      <c r="F9" s="151"/>
      <c r="G9" s="151">
        <f t="shared" si="0"/>
        <v>640600</v>
      </c>
      <c r="H9" s="151">
        <f t="shared" si="1"/>
        <v>0</v>
      </c>
    </row>
    <row r="10" spans="1:8" ht="408" customHeight="1">
      <c r="A10" s="152">
        <f>A9+1</f>
        <v>3</v>
      </c>
      <c r="B10" s="153" t="s">
        <v>160</v>
      </c>
      <c r="C10" s="151">
        <v>5111700</v>
      </c>
      <c r="D10" s="151"/>
      <c r="E10" s="151">
        <v>5111700</v>
      </c>
      <c r="F10" s="151"/>
      <c r="G10" s="151">
        <f t="shared" si="0"/>
        <v>0</v>
      </c>
      <c r="H10" s="151">
        <f t="shared" si="1"/>
        <v>0</v>
      </c>
    </row>
    <row r="11" spans="1:8" ht="105" customHeight="1">
      <c r="A11" s="152">
        <f>A10+1</f>
        <v>4</v>
      </c>
      <c r="B11" s="153" t="s">
        <v>89</v>
      </c>
      <c r="C11" s="151">
        <v>761500</v>
      </c>
      <c r="D11" s="151"/>
      <c r="E11" s="151">
        <v>692600</v>
      </c>
      <c r="F11" s="151"/>
      <c r="G11" s="151">
        <f t="shared" si="0"/>
        <v>-68900</v>
      </c>
      <c r="H11" s="151">
        <f t="shared" si="1"/>
        <v>0</v>
      </c>
    </row>
    <row r="12" spans="1:8" ht="204" customHeight="1">
      <c r="A12" s="152">
        <f>A11+1</f>
        <v>5</v>
      </c>
      <c r="B12" s="153" t="s">
        <v>162</v>
      </c>
      <c r="C12" s="151">
        <v>854000</v>
      </c>
      <c r="D12" s="151"/>
      <c r="E12" s="151">
        <v>1017100</v>
      </c>
      <c r="F12" s="151"/>
      <c r="G12" s="151">
        <f t="shared" si="0"/>
        <v>163100</v>
      </c>
      <c r="H12" s="151">
        <f t="shared" si="1"/>
        <v>0</v>
      </c>
    </row>
    <row r="13" spans="1:8" ht="30.75" customHeight="1" hidden="1">
      <c r="A13" s="152">
        <f>A12+1</f>
        <v>6</v>
      </c>
      <c r="B13" s="153" t="s">
        <v>92</v>
      </c>
      <c r="C13" s="151"/>
      <c r="D13" s="151">
        <f>SUM(D14:D15)</f>
        <v>0</v>
      </c>
      <c r="E13" s="151">
        <f>SUM(E14:E15)</f>
        <v>0</v>
      </c>
      <c r="F13" s="151">
        <f>SUM(F14:F15)</f>
        <v>0</v>
      </c>
      <c r="G13" s="151">
        <f t="shared" si="0"/>
        <v>0</v>
      </c>
      <c r="H13" s="151">
        <f t="shared" si="1"/>
        <v>0</v>
      </c>
    </row>
    <row r="14" spans="1:8" s="10" customFormat="1" ht="0.75" customHeight="1" hidden="1">
      <c r="A14" s="154"/>
      <c r="B14" s="155" t="s">
        <v>63</v>
      </c>
      <c r="C14" s="150"/>
      <c r="D14" s="150"/>
      <c r="E14" s="150"/>
      <c r="F14" s="150"/>
      <c r="G14" s="150">
        <f t="shared" si="0"/>
        <v>0</v>
      </c>
      <c r="H14" s="150">
        <f t="shared" si="1"/>
        <v>0</v>
      </c>
    </row>
    <row r="15" spans="1:8" s="10" customFormat="1" ht="26.25" customHeight="1" hidden="1">
      <c r="A15" s="154"/>
      <c r="B15" s="155" t="s">
        <v>64</v>
      </c>
      <c r="C15" s="150"/>
      <c r="D15" s="150"/>
      <c r="E15" s="150"/>
      <c r="F15" s="150"/>
      <c r="G15" s="150">
        <f t="shared" si="0"/>
        <v>0</v>
      </c>
      <c r="H15" s="150">
        <f t="shared" si="1"/>
        <v>0</v>
      </c>
    </row>
    <row r="16" spans="1:8" ht="45.75" customHeight="1">
      <c r="A16" s="173" t="s">
        <v>166</v>
      </c>
      <c r="B16" s="173"/>
      <c r="C16" s="150">
        <f>C18+C17</f>
        <v>536400</v>
      </c>
      <c r="D16" s="150">
        <f>D18+D17</f>
        <v>0</v>
      </c>
      <c r="E16" s="150">
        <f>E18+E17</f>
        <v>1472900</v>
      </c>
      <c r="F16" s="150">
        <f>F18+F17</f>
        <v>0</v>
      </c>
      <c r="G16" s="150">
        <f t="shared" si="0"/>
        <v>936500</v>
      </c>
      <c r="H16" s="150">
        <f t="shared" si="1"/>
        <v>0</v>
      </c>
    </row>
    <row r="17" spans="1:8" ht="88.5" customHeight="1">
      <c r="A17" s="152">
        <v>1</v>
      </c>
      <c r="B17" s="153" t="s">
        <v>167</v>
      </c>
      <c r="C17" s="151"/>
      <c r="D17" s="151"/>
      <c r="E17" s="151">
        <v>996500</v>
      </c>
      <c r="F17" s="151"/>
      <c r="G17" s="151">
        <f t="shared" si="0"/>
        <v>996500</v>
      </c>
      <c r="H17" s="151">
        <f t="shared" si="1"/>
        <v>0</v>
      </c>
    </row>
    <row r="18" spans="1:8" ht="43.5" customHeight="1">
      <c r="A18" s="152">
        <f>A17+1</f>
        <v>2</v>
      </c>
      <c r="B18" s="153" t="s">
        <v>92</v>
      </c>
      <c r="C18" s="151">
        <f>C19</f>
        <v>536400</v>
      </c>
      <c r="D18" s="151"/>
      <c r="E18" s="151">
        <f>E19</f>
        <v>476400</v>
      </c>
      <c r="F18" s="151">
        <f>F19</f>
        <v>0</v>
      </c>
      <c r="G18" s="150">
        <f aca="true" t="shared" si="2" ref="G18:H20">E18-C18</f>
        <v>-60000</v>
      </c>
      <c r="H18" s="151">
        <f t="shared" si="2"/>
        <v>0</v>
      </c>
    </row>
    <row r="19" spans="1:8" ht="84" customHeight="1">
      <c r="A19" s="152"/>
      <c r="B19" s="156" t="s">
        <v>91</v>
      </c>
      <c r="C19" s="150">
        <v>536400</v>
      </c>
      <c r="D19" s="150"/>
      <c r="E19" s="150">
        <v>476400</v>
      </c>
      <c r="F19" s="150"/>
      <c r="G19" s="150">
        <f t="shared" si="2"/>
        <v>-60000</v>
      </c>
      <c r="H19" s="150">
        <f t="shared" si="2"/>
        <v>0</v>
      </c>
    </row>
    <row r="20" spans="1:8" s="10" customFormat="1" ht="0.75" customHeight="1">
      <c r="A20" s="154"/>
      <c r="B20" s="153"/>
      <c r="C20" s="151">
        <v>0</v>
      </c>
      <c r="D20" s="151"/>
      <c r="E20" s="151"/>
      <c r="F20" s="151"/>
      <c r="G20" s="151">
        <f t="shared" si="2"/>
        <v>0</v>
      </c>
      <c r="H20" s="151">
        <f t="shared" si="2"/>
        <v>0</v>
      </c>
    </row>
    <row r="21" spans="1:8" s="10" customFormat="1" ht="67.5" customHeight="1" hidden="1">
      <c r="A21" s="174" t="s">
        <v>168</v>
      </c>
      <c r="B21" s="175"/>
      <c r="C21" s="150">
        <f>SUM(C22)</f>
        <v>0</v>
      </c>
      <c r="D21" s="150">
        <f>SUM(D22:D23)</f>
        <v>0</v>
      </c>
      <c r="E21" s="150">
        <f>E22</f>
        <v>0</v>
      </c>
      <c r="F21" s="150">
        <f>F22</f>
        <v>0</v>
      </c>
      <c r="G21" s="150">
        <f>G22</f>
        <v>0</v>
      </c>
      <c r="H21" s="150"/>
    </row>
    <row r="22" spans="1:8" s="10" customFormat="1" ht="38.25" customHeight="1" hidden="1">
      <c r="A22" s="152">
        <v>1</v>
      </c>
      <c r="B22" s="153" t="s">
        <v>128</v>
      </c>
      <c r="C22" s="150"/>
      <c r="D22" s="150"/>
      <c r="E22" s="150"/>
      <c r="F22" s="150"/>
      <c r="G22" s="150">
        <f aca="true" t="shared" si="3" ref="G22:G36">E22-C22</f>
        <v>0</v>
      </c>
      <c r="H22" s="150"/>
    </row>
    <row r="23" spans="1:8" ht="48.75" customHeight="1">
      <c r="A23" s="173" t="s">
        <v>123</v>
      </c>
      <c r="B23" s="173"/>
      <c r="C23" s="150">
        <f>SUM(C24+C26+C27)</f>
        <v>933600</v>
      </c>
      <c r="D23" s="150">
        <f>SUM(D24+D26+D27)</f>
        <v>0</v>
      </c>
      <c r="E23" s="150">
        <f>SUM(E24+E26+E27)</f>
        <v>262500</v>
      </c>
      <c r="F23" s="150">
        <f>SUM(F24+F26+F27)</f>
        <v>0</v>
      </c>
      <c r="G23" s="150">
        <f t="shared" si="3"/>
        <v>-671100</v>
      </c>
      <c r="H23" s="150">
        <f>F23-D23</f>
        <v>0</v>
      </c>
    </row>
    <row r="24" spans="1:8" s="24" customFormat="1" ht="46.5" customHeight="1">
      <c r="A24" s="157">
        <v>1</v>
      </c>
      <c r="B24" s="157" t="s">
        <v>171</v>
      </c>
      <c r="C24" s="151">
        <f>C25+C26+C27</f>
        <v>933600</v>
      </c>
      <c r="D24" s="151">
        <f>D25</f>
        <v>0</v>
      </c>
      <c r="E24" s="151">
        <f>E25</f>
        <v>0</v>
      </c>
      <c r="F24" s="151">
        <f>F25</f>
        <v>0</v>
      </c>
      <c r="G24" s="150">
        <f t="shared" si="3"/>
        <v>-933600</v>
      </c>
      <c r="H24" s="150">
        <f>F24-D24</f>
        <v>0</v>
      </c>
    </row>
    <row r="25" spans="1:8" s="24" customFormat="1" ht="63.75" customHeight="1">
      <c r="A25" s="157"/>
      <c r="B25" s="158" t="s">
        <v>140</v>
      </c>
      <c r="C25" s="150">
        <v>933600</v>
      </c>
      <c r="D25" s="150"/>
      <c r="E25" s="150"/>
      <c r="F25" s="150"/>
      <c r="G25" s="150">
        <f t="shared" si="3"/>
        <v>-933600</v>
      </c>
      <c r="H25" s="150">
        <f>F25-D25</f>
        <v>0</v>
      </c>
    </row>
    <row r="26" spans="1:8" ht="104.25" customHeight="1">
      <c r="A26" s="152">
        <v>2</v>
      </c>
      <c r="B26" s="153" t="s">
        <v>169</v>
      </c>
      <c r="C26" s="151"/>
      <c r="D26" s="151"/>
      <c r="E26" s="151">
        <v>262500</v>
      </c>
      <c r="F26" s="151"/>
      <c r="G26" s="151">
        <f t="shared" si="3"/>
        <v>262500</v>
      </c>
      <c r="H26" s="151">
        <f>F26-D26</f>
        <v>0</v>
      </c>
    </row>
    <row r="27" spans="1:8" ht="40.5" customHeight="1" hidden="1">
      <c r="A27" s="152">
        <v>3</v>
      </c>
      <c r="B27" s="153" t="s">
        <v>125</v>
      </c>
      <c r="C27" s="151"/>
      <c r="D27" s="151"/>
      <c r="E27" s="151"/>
      <c r="F27" s="151"/>
      <c r="G27" s="151">
        <f t="shared" si="3"/>
        <v>0</v>
      </c>
      <c r="H27" s="151"/>
    </row>
    <row r="28" spans="1:8" ht="47.25" customHeight="1">
      <c r="A28" s="173" t="s">
        <v>163</v>
      </c>
      <c r="B28" s="173"/>
      <c r="C28" s="151">
        <f>C29+C34+C30</f>
        <v>0</v>
      </c>
      <c r="D28" s="151">
        <f>D29+D34+D30</f>
        <v>1896700</v>
      </c>
      <c r="E28" s="151">
        <f>E29+E34+E30</f>
        <v>0</v>
      </c>
      <c r="F28" s="151">
        <f>F29+F34+F30</f>
        <v>2934300</v>
      </c>
      <c r="G28" s="151">
        <f t="shared" si="3"/>
        <v>0</v>
      </c>
      <c r="H28" s="151">
        <f aca="true" t="shared" si="4" ref="H28:H36">F28-D28</f>
        <v>1037600</v>
      </c>
    </row>
    <row r="29" spans="1:8" ht="101.25" customHeight="1">
      <c r="A29" s="152">
        <v>1</v>
      </c>
      <c r="B29" s="153" t="s">
        <v>126</v>
      </c>
      <c r="C29" s="151"/>
      <c r="D29" s="151">
        <v>1896700</v>
      </c>
      <c r="E29" s="151">
        <f>SUM(E30:E35)</f>
        <v>0</v>
      </c>
      <c r="F29" s="151">
        <f>1733700+1160600</f>
        <v>2894300</v>
      </c>
      <c r="G29" s="151">
        <f t="shared" si="3"/>
        <v>0</v>
      </c>
      <c r="H29" s="151">
        <f t="shared" si="4"/>
        <v>997600</v>
      </c>
    </row>
    <row r="30" spans="1:8" s="10" customFormat="1" ht="41.25" customHeight="1">
      <c r="A30" s="152">
        <v>2</v>
      </c>
      <c r="B30" s="153" t="s">
        <v>171</v>
      </c>
      <c r="C30" s="150">
        <f>C31</f>
        <v>0</v>
      </c>
      <c r="D30" s="150">
        <f>D31</f>
        <v>0</v>
      </c>
      <c r="E30" s="150">
        <f>E31</f>
        <v>0</v>
      </c>
      <c r="F30" s="150">
        <f>F31</f>
        <v>40000</v>
      </c>
      <c r="G30" s="150">
        <f t="shared" si="3"/>
        <v>0</v>
      </c>
      <c r="H30" s="150">
        <f t="shared" si="4"/>
        <v>40000</v>
      </c>
    </row>
    <row r="31" spans="1:8" s="10" customFormat="1" ht="88.5" customHeight="1">
      <c r="A31" s="154"/>
      <c r="B31" s="156" t="s">
        <v>170</v>
      </c>
      <c r="C31" s="150"/>
      <c r="D31" s="150"/>
      <c r="E31" s="150"/>
      <c r="F31" s="150">
        <v>40000</v>
      </c>
      <c r="G31" s="150">
        <f t="shared" si="3"/>
        <v>0</v>
      </c>
      <c r="H31" s="150">
        <f t="shared" si="4"/>
        <v>40000</v>
      </c>
    </row>
    <row r="32" spans="1:8" s="10" customFormat="1" ht="30.75" customHeight="1" hidden="1">
      <c r="A32" s="154"/>
      <c r="B32" s="155"/>
      <c r="C32" s="150"/>
      <c r="D32" s="150"/>
      <c r="E32" s="150"/>
      <c r="F32" s="150"/>
      <c r="G32" s="150">
        <f t="shared" si="3"/>
        <v>0</v>
      </c>
      <c r="H32" s="150">
        <f t="shared" si="4"/>
        <v>0</v>
      </c>
    </row>
    <row r="33" spans="1:8" s="10" customFormat="1" ht="30" customHeight="1" hidden="1">
      <c r="A33" s="154"/>
      <c r="B33" s="155"/>
      <c r="C33" s="150"/>
      <c r="D33" s="150"/>
      <c r="E33" s="150"/>
      <c r="F33" s="150"/>
      <c r="G33" s="150">
        <f t="shared" si="3"/>
        <v>0</v>
      </c>
      <c r="H33" s="150">
        <f t="shared" si="4"/>
        <v>0</v>
      </c>
    </row>
    <row r="34" spans="1:8" s="10" customFormat="1" ht="28.5" customHeight="1" hidden="1">
      <c r="A34" s="154"/>
      <c r="B34" s="153"/>
      <c r="C34" s="150"/>
      <c r="D34" s="150"/>
      <c r="E34" s="150"/>
      <c r="F34" s="150"/>
      <c r="G34" s="150">
        <f t="shared" si="3"/>
        <v>0</v>
      </c>
      <c r="H34" s="150">
        <f t="shared" si="4"/>
        <v>0</v>
      </c>
    </row>
    <row r="35" spans="1:8" s="10" customFormat="1" ht="27" customHeight="1" hidden="1">
      <c r="A35" s="154"/>
      <c r="B35" s="155"/>
      <c r="C35" s="150"/>
      <c r="D35" s="150"/>
      <c r="E35" s="150"/>
      <c r="F35" s="150"/>
      <c r="G35" s="150">
        <f t="shared" si="3"/>
        <v>0</v>
      </c>
      <c r="H35" s="150">
        <f t="shared" si="4"/>
        <v>0</v>
      </c>
    </row>
    <row r="36" spans="1:8" s="3" customFormat="1" ht="28.5" customHeight="1">
      <c r="A36" s="152"/>
      <c r="B36" s="153" t="s">
        <v>75</v>
      </c>
      <c r="C36" s="151">
        <f>C7+C16+C23+C28</f>
        <v>79984500</v>
      </c>
      <c r="D36" s="151">
        <f>D7+D16+D23+D28</f>
        <v>1896700</v>
      </c>
      <c r="E36" s="151">
        <f>E7+E16+E23+E28+E21</f>
        <v>97818100</v>
      </c>
      <c r="F36" s="151">
        <f>F7+F16+F23+F28</f>
        <v>2934300</v>
      </c>
      <c r="G36" s="151">
        <f t="shared" si="3"/>
        <v>17833600</v>
      </c>
      <c r="H36" s="151">
        <f t="shared" si="4"/>
        <v>1037600</v>
      </c>
    </row>
    <row r="37" spans="3:8" ht="15.75">
      <c r="C37" s="24"/>
      <c r="D37" s="24"/>
      <c r="E37" s="24"/>
      <c r="F37" s="24"/>
      <c r="G37" s="24"/>
      <c r="H37" s="24"/>
    </row>
    <row r="38" spans="3:8" ht="15.75">
      <c r="C38" s="24"/>
      <c r="D38" s="24"/>
      <c r="E38" s="24"/>
      <c r="F38" s="24"/>
      <c r="G38" s="24"/>
      <c r="H38" s="24"/>
    </row>
  </sheetData>
  <mergeCells count="13">
    <mergeCell ref="A28:B28"/>
    <mergeCell ref="A7:B7"/>
    <mergeCell ref="A16:B16"/>
    <mergeCell ref="A23:B23"/>
    <mergeCell ref="A21:B21"/>
    <mergeCell ref="B5:B6"/>
    <mergeCell ref="A5:A6"/>
    <mergeCell ref="C5:D5"/>
    <mergeCell ref="F1:G1"/>
    <mergeCell ref="E5:F5"/>
    <mergeCell ref="G5:H5"/>
    <mergeCell ref="A2:H2"/>
    <mergeCell ref="A3:H3"/>
  </mergeCells>
  <printOptions horizontalCentered="1"/>
  <pageMargins left="0.5905511811023623" right="0.3937007874015748" top="0.5905511811023623" bottom="0.3937007874015748" header="0.5118110236220472" footer="0.5118110236220472"/>
  <pageSetup horizontalDpi="120" verticalDpi="120" orientation="portrait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E21" sqref="E21"/>
    </sheetView>
  </sheetViews>
  <sheetFormatPr defaultColWidth="9.00390625" defaultRowHeight="12.75"/>
  <cols>
    <col min="1" max="1" width="48.25390625" style="1" customWidth="1"/>
    <col min="2" max="2" width="10.75390625" style="1" customWidth="1"/>
    <col min="3" max="3" width="15.00390625" style="1" customWidth="1"/>
    <col min="4" max="4" width="14.375" style="1" customWidth="1"/>
    <col min="5" max="5" width="15.125" style="1" customWidth="1"/>
    <col min="6" max="6" width="22.00390625" style="1" customWidth="1"/>
    <col min="7" max="7" width="15.75390625" style="1" customWidth="1"/>
    <col min="8" max="8" width="15.375" style="1" customWidth="1"/>
    <col min="9" max="9" width="14.25390625" style="1" customWidth="1"/>
    <col min="10" max="10" width="8.875" style="1" customWidth="1"/>
    <col min="11" max="11" width="11.75390625" style="1" customWidth="1"/>
    <col min="12" max="16384" width="8.875" style="1" customWidth="1"/>
  </cols>
  <sheetData>
    <row r="1" ht="15.75">
      <c r="I1" s="2" t="s">
        <v>81</v>
      </c>
    </row>
    <row r="2" spans="1:9" ht="15.75">
      <c r="A2" s="219" t="s">
        <v>152</v>
      </c>
      <c r="B2" s="219"/>
      <c r="C2" s="219"/>
      <c r="D2" s="219"/>
      <c r="E2" s="219"/>
      <c r="F2" s="219"/>
      <c r="G2" s="219"/>
      <c r="H2" s="219"/>
      <c r="I2" s="219"/>
    </row>
    <row r="3" spans="1:9" ht="24" customHeight="1">
      <c r="A3" s="218" t="s">
        <v>153</v>
      </c>
      <c r="B3" s="218"/>
      <c r="C3" s="218"/>
      <c r="D3" s="218"/>
      <c r="E3" s="218"/>
      <c r="F3" s="218"/>
      <c r="G3" s="218"/>
      <c r="H3" s="218"/>
      <c r="I3" s="218"/>
    </row>
    <row r="4" spans="1:9" ht="15.75">
      <c r="A4" s="24"/>
      <c r="B4" s="24"/>
      <c r="C4" s="24"/>
      <c r="D4" s="24"/>
      <c r="E4" s="24"/>
      <c r="F4" s="24"/>
      <c r="G4" s="24"/>
      <c r="H4" s="24"/>
      <c r="I4" s="25" t="s">
        <v>36</v>
      </c>
    </row>
    <row r="5" spans="1:9" s="15" customFormat="1" ht="12.75">
      <c r="A5" s="224"/>
      <c r="B5" s="224" t="s">
        <v>37</v>
      </c>
      <c r="C5" s="220" t="s">
        <v>133</v>
      </c>
      <c r="D5" s="221"/>
      <c r="E5" s="221"/>
      <c r="F5" s="222" t="s">
        <v>146</v>
      </c>
      <c r="G5" s="221"/>
      <c r="H5" s="221"/>
      <c r="I5" s="223"/>
    </row>
    <row r="6" spans="1:9" s="19" customFormat="1" ht="30.75" customHeight="1">
      <c r="A6" s="225"/>
      <c r="B6" s="225"/>
      <c r="C6" s="227" t="s">
        <v>77</v>
      </c>
      <c r="D6" s="227" t="s">
        <v>79</v>
      </c>
      <c r="E6" s="211" t="s">
        <v>80</v>
      </c>
      <c r="F6" s="213" t="s">
        <v>77</v>
      </c>
      <c r="G6" s="215" t="s">
        <v>78</v>
      </c>
      <c r="H6" s="216"/>
      <c r="I6" s="217"/>
    </row>
    <row r="7" spans="1:9" s="19" customFormat="1" ht="25.5">
      <c r="A7" s="226"/>
      <c r="B7" s="226"/>
      <c r="C7" s="228"/>
      <c r="D7" s="228"/>
      <c r="E7" s="212"/>
      <c r="F7" s="214"/>
      <c r="G7" s="26" t="s">
        <v>134</v>
      </c>
      <c r="H7" s="26" t="s">
        <v>135</v>
      </c>
      <c r="I7" s="26" t="s">
        <v>136</v>
      </c>
    </row>
    <row r="8" spans="1:9" s="16" customFormat="1" ht="18.75" customHeight="1">
      <c r="A8" s="82" t="s">
        <v>104</v>
      </c>
      <c r="B8" s="39" t="s">
        <v>38</v>
      </c>
      <c r="C8" s="40">
        <f>дод1_Iк!C8</f>
        <v>948840</v>
      </c>
      <c r="D8" s="40">
        <f>дод1_Iк!D8</f>
        <v>948840</v>
      </c>
      <c r="E8" s="41">
        <f>дод1_Iк!E8</f>
        <v>1245988</v>
      </c>
      <c r="F8" s="42">
        <f>дод1_Iк!F8</f>
        <v>1060185</v>
      </c>
      <c r="G8" s="40">
        <f aca="true" t="shared" si="0" ref="G8:I11">$F8-C8</f>
        <v>111345</v>
      </c>
      <c r="H8" s="40">
        <f t="shared" si="0"/>
        <v>111345</v>
      </c>
      <c r="I8" s="40">
        <f t="shared" si="0"/>
        <v>-185803</v>
      </c>
    </row>
    <row r="9" spans="1:9" s="16" customFormat="1" ht="19.5" customHeight="1">
      <c r="A9" s="82" t="s">
        <v>39</v>
      </c>
      <c r="B9" s="39" t="s">
        <v>40</v>
      </c>
      <c r="C9" s="40">
        <f>дод1_Iк!C9</f>
        <v>58641400</v>
      </c>
      <c r="D9" s="40">
        <f>дод1_Iк!D9</f>
        <v>59848759</v>
      </c>
      <c r="E9" s="41">
        <f>дод1_Iк!E9</f>
        <v>61927874</v>
      </c>
      <c r="F9" s="42">
        <f>дод1_Iк!F9</f>
        <v>62771600</v>
      </c>
      <c r="G9" s="40">
        <f t="shared" si="0"/>
        <v>4130200</v>
      </c>
      <c r="H9" s="40">
        <f t="shared" si="0"/>
        <v>2922841</v>
      </c>
      <c r="I9" s="40">
        <f t="shared" si="0"/>
        <v>843726</v>
      </c>
    </row>
    <row r="10" spans="1:9" s="16" customFormat="1" ht="19.5" customHeight="1">
      <c r="A10" s="82" t="s">
        <v>51</v>
      </c>
      <c r="B10" s="39" t="s">
        <v>41</v>
      </c>
      <c r="C10" s="40">
        <f>дод1_Iк!C10</f>
        <v>35626700</v>
      </c>
      <c r="D10" s="40">
        <f>дод1_Iк!D10</f>
        <v>35676700</v>
      </c>
      <c r="E10" s="41">
        <f>дод1_Iк!E10</f>
        <v>35538443</v>
      </c>
      <c r="F10" s="42">
        <f>дод1_Iк!F10</f>
        <v>38901900</v>
      </c>
      <c r="G10" s="40">
        <f t="shared" si="0"/>
        <v>3275200</v>
      </c>
      <c r="H10" s="40">
        <f t="shared" si="0"/>
        <v>3225200</v>
      </c>
      <c r="I10" s="40">
        <f t="shared" si="0"/>
        <v>3363457</v>
      </c>
    </row>
    <row r="11" spans="1:9" s="17" customFormat="1" ht="45" customHeight="1">
      <c r="A11" s="82" t="s">
        <v>105</v>
      </c>
      <c r="B11" s="51" t="s">
        <v>121</v>
      </c>
      <c r="C11" s="40">
        <f>дод1_Iк!C11</f>
        <v>33364900</v>
      </c>
      <c r="D11" s="40">
        <f>дод1_Iк!D11</f>
        <v>33364900</v>
      </c>
      <c r="E11" s="41">
        <f>дод1_Iк!E11</f>
        <v>33226643</v>
      </c>
      <c r="F11" s="42">
        <f>дод1_Iк!F11</f>
        <v>36432170</v>
      </c>
      <c r="G11" s="44">
        <f t="shared" si="0"/>
        <v>3067270</v>
      </c>
      <c r="H11" s="44">
        <f t="shared" si="0"/>
        <v>3067270</v>
      </c>
      <c r="I11" s="44">
        <f t="shared" si="0"/>
        <v>3205527</v>
      </c>
    </row>
    <row r="12" spans="1:9" s="17" customFormat="1" ht="0.75" customHeight="1" hidden="1">
      <c r="A12" s="82"/>
      <c r="B12" s="43" t="s">
        <v>49</v>
      </c>
      <c r="C12" s="40">
        <f>дод1_Iк!C12</f>
        <v>0</v>
      </c>
      <c r="D12" s="40">
        <f>дод1_Iк!D12</f>
        <v>0</v>
      </c>
      <c r="E12" s="41">
        <f>дод1_Iк!E12</f>
        <v>0</v>
      </c>
      <c r="F12" s="42">
        <f>дод1_Iк!F12</f>
        <v>0</v>
      </c>
      <c r="G12" s="44">
        <f aca="true" t="shared" si="1" ref="G12:G30">$F12-C12</f>
        <v>0</v>
      </c>
      <c r="H12" s="44"/>
      <c r="I12" s="44"/>
    </row>
    <row r="13" spans="1:9" s="17" customFormat="1" ht="19.5" customHeight="1" hidden="1">
      <c r="A13" s="82"/>
      <c r="B13" s="43" t="s">
        <v>102</v>
      </c>
      <c r="C13" s="40">
        <f>дод1_Iк!C13</f>
        <v>0</v>
      </c>
      <c r="D13" s="40">
        <f>дод1_Iк!D13</f>
        <v>0</v>
      </c>
      <c r="E13" s="41">
        <f>дод1_Iк!E13</f>
        <v>0</v>
      </c>
      <c r="F13" s="42">
        <f>дод1_Iк!F13</f>
        <v>0</v>
      </c>
      <c r="G13" s="44">
        <f t="shared" si="1"/>
        <v>0</v>
      </c>
      <c r="H13" s="44"/>
      <c r="I13" s="44"/>
    </row>
    <row r="14" spans="1:9" s="17" customFormat="1" ht="19.5" customHeight="1" hidden="1">
      <c r="A14" s="82"/>
      <c r="B14" s="43" t="s">
        <v>103</v>
      </c>
      <c r="C14" s="40">
        <f>дод1_Iк!C14</f>
        <v>0</v>
      </c>
      <c r="D14" s="40">
        <f>дод1_Iк!D14</f>
        <v>0</v>
      </c>
      <c r="E14" s="41">
        <f>дод1_Iк!E14</f>
        <v>0</v>
      </c>
      <c r="F14" s="42">
        <f>дод1_Iк!F14</f>
        <v>0</v>
      </c>
      <c r="G14" s="44">
        <f t="shared" si="1"/>
        <v>0</v>
      </c>
      <c r="H14" s="44"/>
      <c r="I14" s="44"/>
    </row>
    <row r="15" spans="1:9" s="17" customFormat="1" ht="19.5" customHeight="1">
      <c r="A15" s="82" t="s">
        <v>106</v>
      </c>
      <c r="B15" s="43" t="s">
        <v>50</v>
      </c>
      <c r="C15" s="40">
        <f>дод1_Iк!C15</f>
        <v>2261800</v>
      </c>
      <c r="D15" s="40">
        <f>дод1_Iк!D15</f>
        <v>2311800</v>
      </c>
      <c r="E15" s="41">
        <f>дод1_Iк!E15</f>
        <v>2311800</v>
      </c>
      <c r="F15" s="42">
        <f>дод1_Iк!F15</f>
        <v>2469730</v>
      </c>
      <c r="G15" s="44">
        <f t="shared" si="1"/>
        <v>207930</v>
      </c>
      <c r="H15" s="44">
        <f aca="true" t="shared" si="2" ref="H15:I19">$F15-D15</f>
        <v>157930</v>
      </c>
      <c r="I15" s="44">
        <f t="shared" si="2"/>
        <v>157930</v>
      </c>
    </row>
    <row r="16" spans="1:9" s="16" customFormat="1" ht="19.5" customHeight="1">
      <c r="A16" s="82" t="s">
        <v>53</v>
      </c>
      <c r="B16" s="39" t="s">
        <v>42</v>
      </c>
      <c r="C16" s="40">
        <f>дод1_Iк!C16</f>
        <v>2928300</v>
      </c>
      <c r="D16" s="40">
        <f>дод1_Iк!D16</f>
        <v>3854796</v>
      </c>
      <c r="E16" s="41">
        <f>дод1_Iк!E16</f>
        <v>4069896</v>
      </c>
      <c r="F16" s="42">
        <f>дод1_Iк!F16</f>
        <v>4661500</v>
      </c>
      <c r="G16" s="40">
        <f t="shared" si="1"/>
        <v>1733200</v>
      </c>
      <c r="H16" s="40">
        <f t="shared" si="2"/>
        <v>806704</v>
      </c>
      <c r="I16" s="40">
        <f t="shared" si="2"/>
        <v>591604</v>
      </c>
    </row>
    <row r="17" spans="1:10" s="17" customFormat="1" ht="19.5" customHeight="1">
      <c r="A17" s="82" t="s">
        <v>59</v>
      </c>
      <c r="B17" s="43" t="s">
        <v>52</v>
      </c>
      <c r="C17" s="40">
        <f>дод1_Iк!C17</f>
        <v>153800</v>
      </c>
      <c r="D17" s="40">
        <f>дод1_Iк!D17</f>
        <v>1125841</v>
      </c>
      <c r="E17" s="41">
        <f>дод1_Iк!E17</f>
        <v>1204708</v>
      </c>
      <c r="F17" s="42">
        <f>дод1_Iк!F17</f>
        <v>1389300</v>
      </c>
      <c r="G17" s="44">
        <f t="shared" si="1"/>
        <v>1235500</v>
      </c>
      <c r="H17" s="44">
        <f t="shared" si="2"/>
        <v>263459</v>
      </c>
      <c r="I17" s="44">
        <f t="shared" si="2"/>
        <v>184592</v>
      </c>
      <c r="J17" s="23"/>
    </row>
    <row r="18" spans="1:10" s="17" customFormat="1" ht="19.5" customHeight="1">
      <c r="A18" s="82" t="s">
        <v>43</v>
      </c>
      <c r="B18" s="43" t="s">
        <v>44</v>
      </c>
      <c r="C18" s="40">
        <f>дод1_Iк!C18</f>
        <v>2474800</v>
      </c>
      <c r="D18" s="40">
        <f>дод1_Iк!D18</f>
        <v>2588855</v>
      </c>
      <c r="E18" s="41">
        <f>дод1_Iк!E18</f>
        <v>2636428</v>
      </c>
      <c r="F18" s="42">
        <f>дод1_Iк!F18</f>
        <v>2957400</v>
      </c>
      <c r="G18" s="44">
        <f t="shared" si="1"/>
        <v>482600</v>
      </c>
      <c r="H18" s="44">
        <f t="shared" si="2"/>
        <v>368545</v>
      </c>
      <c r="I18" s="44">
        <f t="shared" si="2"/>
        <v>320972</v>
      </c>
      <c r="J18" s="23"/>
    </row>
    <row r="19" spans="1:10" s="17" customFormat="1" ht="33" customHeight="1">
      <c r="A19" s="82" t="s">
        <v>107</v>
      </c>
      <c r="B19" s="43" t="s">
        <v>137</v>
      </c>
      <c r="C19" s="40">
        <f>дод1_Iк!C19</f>
        <v>140100</v>
      </c>
      <c r="D19" s="40">
        <f>дод1_Iк!D19</f>
        <v>140100</v>
      </c>
      <c r="E19" s="41">
        <f>дод1_Iк!E19</f>
        <v>228760</v>
      </c>
      <c r="F19" s="42">
        <f>дод1_Iк!F19</f>
        <v>147600</v>
      </c>
      <c r="G19" s="44">
        <f t="shared" si="1"/>
        <v>7500</v>
      </c>
      <c r="H19" s="44">
        <f t="shared" si="2"/>
        <v>7500</v>
      </c>
      <c r="I19" s="44">
        <f t="shared" si="2"/>
        <v>-81160</v>
      </c>
      <c r="J19" s="36"/>
    </row>
    <row r="20" spans="1:10" s="17" customFormat="1" ht="65.25" customHeight="1">
      <c r="A20" s="82" t="s">
        <v>108</v>
      </c>
      <c r="B20" s="43"/>
      <c r="C20" s="40">
        <f>дод1_Iк!C20</f>
        <v>159600</v>
      </c>
      <c r="D20" s="40">
        <f>дод1_Iк!D20</f>
        <v>0</v>
      </c>
      <c r="E20" s="41">
        <f>дод1_Iк!E20</f>
        <v>0</v>
      </c>
      <c r="F20" s="42">
        <f>дод1_Iк!F20</f>
        <v>167200</v>
      </c>
      <c r="G20" s="44">
        <f t="shared" si="1"/>
        <v>7600</v>
      </c>
      <c r="H20" s="44"/>
      <c r="I20" s="44"/>
      <c r="J20" s="36"/>
    </row>
    <row r="21" spans="1:9" s="16" customFormat="1" ht="19.5" customHeight="1">
      <c r="A21" s="82" t="s">
        <v>109</v>
      </c>
      <c r="B21" s="39" t="s">
        <v>46</v>
      </c>
      <c r="C21" s="40">
        <f>дод1_Iк!C21</f>
        <v>4478161</v>
      </c>
      <c r="D21" s="40">
        <f>дод1_Iк!D21</f>
        <v>4538161</v>
      </c>
      <c r="E21" s="41">
        <f>дод1_Iк!E21</f>
        <v>4680968</v>
      </c>
      <c r="F21" s="42">
        <f>дод1_Iк!F21</f>
        <v>4932185</v>
      </c>
      <c r="G21" s="40">
        <f t="shared" si="1"/>
        <v>454024</v>
      </c>
      <c r="H21" s="40">
        <f aca="true" t="shared" si="3" ref="H21:H30">$F21-D21</f>
        <v>394024</v>
      </c>
      <c r="I21" s="40">
        <f aca="true" t="shared" si="4" ref="I21:I30">$F21-E21</f>
        <v>251217</v>
      </c>
    </row>
    <row r="22" spans="1:9" s="16" customFormat="1" ht="30.75" customHeight="1">
      <c r="A22" s="82" t="s">
        <v>110</v>
      </c>
      <c r="B22" s="39" t="s">
        <v>47</v>
      </c>
      <c r="C22" s="40">
        <f>дод1_Iк!C22</f>
        <v>876600</v>
      </c>
      <c r="D22" s="40">
        <f>дод1_Iк!D22</f>
        <v>876590</v>
      </c>
      <c r="E22" s="41">
        <f>дод1_Iк!E22</f>
        <v>1076600</v>
      </c>
      <c r="F22" s="42">
        <f>дод1_Iк!F22</f>
        <v>966900</v>
      </c>
      <c r="G22" s="40">
        <f t="shared" si="1"/>
        <v>90300</v>
      </c>
      <c r="H22" s="40">
        <f t="shared" si="3"/>
        <v>90310</v>
      </c>
      <c r="I22" s="40">
        <f t="shared" si="4"/>
        <v>-109700</v>
      </c>
    </row>
    <row r="23" spans="1:9" s="17" customFormat="1" ht="33" customHeight="1">
      <c r="A23" s="83" t="s">
        <v>111</v>
      </c>
      <c r="B23" s="50" t="s">
        <v>54</v>
      </c>
      <c r="C23" s="40">
        <f>дод1_Iк!C23</f>
        <v>79100</v>
      </c>
      <c r="D23" s="40">
        <f>дод1_Iк!D23</f>
        <v>79100</v>
      </c>
      <c r="E23" s="41">
        <f>дод1_Iк!E23</f>
        <v>44697</v>
      </c>
      <c r="F23" s="42">
        <f>дод1_Iк!F23</f>
        <v>87250</v>
      </c>
      <c r="G23" s="44">
        <f t="shared" si="1"/>
        <v>8150</v>
      </c>
      <c r="H23" s="44">
        <f t="shared" si="3"/>
        <v>8150</v>
      </c>
      <c r="I23" s="44">
        <f t="shared" si="4"/>
        <v>42553</v>
      </c>
    </row>
    <row r="24" spans="1:9" s="17" customFormat="1" ht="44.25" customHeight="1">
      <c r="A24" s="83" t="s">
        <v>112</v>
      </c>
      <c r="B24" s="50" t="s">
        <v>55</v>
      </c>
      <c r="C24" s="40">
        <f>дод1_Iк!C24</f>
        <v>217000</v>
      </c>
      <c r="D24" s="40">
        <f>дод1_Iк!D24</f>
        <v>217000</v>
      </c>
      <c r="E24" s="41">
        <f>дод1_Iк!E24</f>
        <v>451403</v>
      </c>
      <c r="F24" s="42">
        <f>дод1_Iк!F24</f>
        <v>239355</v>
      </c>
      <c r="G24" s="44">
        <f t="shared" si="1"/>
        <v>22355</v>
      </c>
      <c r="H24" s="44">
        <f t="shared" si="3"/>
        <v>22355</v>
      </c>
      <c r="I24" s="44">
        <f t="shared" si="4"/>
        <v>-212048</v>
      </c>
    </row>
    <row r="25" spans="1:9" s="17" customFormat="1" ht="98.25" customHeight="1">
      <c r="A25" s="83" t="s">
        <v>117</v>
      </c>
      <c r="B25" s="50" t="s">
        <v>56</v>
      </c>
      <c r="C25" s="40">
        <f>дод1_Iк!C25</f>
        <v>361400</v>
      </c>
      <c r="D25" s="40">
        <f>дод1_Iк!D25</f>
        <v>361400</v>
      </c>
      <c r="E25" s="41">
        <f>дод1_Iк!E25</f>
        <v>361400</v>
      </c>
      <c r="F25" s="42">
        <f>дод1_Iк!F25</f>
        <v>398625</v>
      </c>
      <c r="G25" s="44">
        <f t="shared" si="1"/>
        <v>37225</v>
      </c>
      <c r="H25" s="44">
        <f t="shared" si="3"/>
        <v>37225</v>
      </c>
      <c r="I25" s="44">
        <f t="shared" si="4"/>
        <v>37225</v>
      </c>
    </row>
    <row r="26" spans="1:9" s="17" customFormat="1" ht="58.5" customHeight="1">
      <c r="A26" s="83" t="s">
        <v>113</v>
      </c>
      <c r="B26" s="50" t="s">
        <v>57</v>
      </c>
      <c r="C26" s="40">
        <f>дод1_Iк!C26</f>
        <v>219100</v>
      </c>
      <c r="D26" s="40">
        <f>дод1_Iк!D26</f>
        <v>219090</v>
      </c>
      <c r="E26" s="41">
        <f>дод1_Iк!E26</f>
        <v>219100</v>
      </c>
      <c r="F26" s="42">
        <f>дод1_Iк!F26</f>
        <v>241670</v>
      </c>
      <c r="G26" s="44">
        <f t="shared" si="1"/>
        <v>22570</v>
      </c>
      <c r="H26" s="44">
        <f t="shared" si="3"/>
        <v>22580</v>
      </c>
      <c r="I26" s="44">
        <f t="shared" si="4"/>
        <v>22570</v>
      </c>
    </row>
    <row r="27" spans="1:9" s="16" customFormat="1" ht="19.5" customHeight="1" hidden="1">
      <c r="A27" s="46" t="s">
        <v>86</v>
      </c>
      <c r="B27" s="39"/>
      <c r="C27" s="40"/>
      <c r="D27" s="40"/>
      <c r="E27" s="41"/>
      <c r="F27" s="42"/>
      <c r="G27" s="40">
        <f t="shared" si="1"/>
        <v>0</v>
      </c>
      <c r="H27" s="40">
        <f t="shared" si="3"/>
        <v>0</v>
      </c>
      <c r="I27" s="40">
        <f t="shared" si="4"/>
        <v>0</v>
      </c>
    </row>
    <row r="28" spans="1:9" s="16" customFormat="1" ht="0.75" customHeight="1" hidden="1">
      <c r="A28" s="46" t="s">
        <v>97</v>
      </c>
      <c r="B28" s="39"/>
      <c r="C28" s="40"/>
      <c r="D28" s="40"/>
      <c r="E28" s="41"/>
      <c r="F28" s="42"/>
      <c r="G28" s="40">
        <f t="shared" si="1"/>
        <v>0</v>
      </c>
      <c r="H28" s="40">
        <f t="shared" si="3"/>
        <v>0</v>
      </c>
      <c r="I28" s="40">
        <f t="shared" si="4"/>
        <v>0</v>
      </c>
    </row>
    <row r="29" spans="1:9" s="16" customFormat="1" ht="19.5" customHeight="1" hidden="1">
      <c r="A29" s="46" t="s">
        <v>58</v>
      </c>
      <c r="B29" s="39"/>
      <c r="C29" s="40"/>
      <c r="D29" s="40"/>
      <c r="E29" s="41"/>
      <c r="F29" s="42"/>
      <c r="G29" s="40">
        <f t="shared" si="1"/>
        <v>0</v>
      </c>
      <c r="H29" s="40">
        <f t="shared" si="3"/>
        <v>0</v>
      </c>
      <c r="I29" s="40">
        <f t="shared" si="4"/>
        <v>0</v>
      </c>
    </row>
    <row r="30" spans="1:11" s="16" customFormat="1" ht="19.5" customHeight="1">
      <c r="A30" s="47" t="s">
        <v>48</v>
      </c>
      <c r="B30" s="47"/>
      <c r="C30" s="48">
        <f>SUM(C8:C10,C16,C21:C22,C27:C29)</f>
        <v>103500001</v>
      </c>
      <c r="D30" s="48">
        <f>SUM(D8:D10,D16,D21:D22,D27:D29)</f>
        <v>105743846</v>
      </c>
      <c r="E30" s="49">
        <f>SUM(E8:E10,E16,E21:E22,E27:E29)</f>
        <v>108539769</v>
      </c>
      <c r="F30" s="49">
        <f>SUM(F8:F10,F16,F21:F22,F27:F29)</f>
        <v>113294270</v>
      </c>
      <c r="G30" s="48">
        <f t="shared" si="1"/>
        <v>9794269</v>
      </c>
      <c r="H30" s="48">
        <f t="shared" si="3"/>
        <v>7550424</v>
      </c>
      <c r="I30" s="48">
        <f t="shared" si="4"/>
        <v>4754501</v>
      </c>
      <c r="K30" s="18"/>
    </row>
    <row r="31" ht="15.75">
      <c r="K31" s="4"/>
    </row>
    <row r="38" ht="15.75">
      <c r="G38" s="4"/>
    </row>
  </sheetData>
  <mergeCells count="11">
    <mergeCell ref="A3:I3"/>
    <mergeCell ref="A2:I2"/>
    <mergeCell ref="C5:E5"/>
    <mergeCell ref="F5:I5"/>
    <mergeCell ref="A5:A7"/>
    <mergeCell ref="B5:B7"/>
    <mergeCell ref="C6:C7"/>
    <mergeCell ref="D6:D7"/>
    <mergeCell ref="E6:E7"/>
    <mergeCell ref="F6:F7"/>
    <mergeCell ref="G6:I6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paperSize="9" scale="73" r:id="rId1"/>
  <rowBreaks count="1" manualBreakCount="1">
    <brk id="30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85" zoomScaleNormal="85" zoomScaleSheetLayoutView="85" workbookViewId="0" topLeftCell="A1">
      <selection activeCell="G14" sqref="G14"/>
    </sheetView>
  </sheetViews>
  <sheetFormatPr defaultColWidth="9.00390625" defaultRowHeight="12.75"/>
  <cols>
    <col min="1" max="1" width="3.75390625" style="1" customWidth="1"/>
    <col min="2" max="2" width="70.25390625" style="1" customWidth="1"/>
    <col min="3" max="3" width="13.625" style="1" customWidth="1"/>
    <col min="4" max="4" width="12.125" style="1" customWidth="1"/>
    <col min="5" max="5" width="14.75390625" style="1" customWidth="1"/>
    <col min="6" max="6" width="13.25390625" style="1" customWidth="1"/>
    <col min="7" max="7" width="15.375" style="1" customWidth="1"/>
    <col min="8" max="8" width="12.75390625" style="1" customWidth="1"/>
    <col min="9" max="16384" width="8.875" style="1" customWidth="1"/>
  </cols>
  <sheetData>
    <row r="1" spans="3:4" ht="15.75">
      <c r="C1" s="2"/>
      <c r="D1" s="2"/>
    </row>
    <row r="2" spans="1:8" ht="20.25" customHeight="1">
      <c r="A2" s="233" t="s">
        <v>119</v>
      </c>
      <c r="B2" s="233"/>
      <c r="C2" s="233"/>
      <c r="D2" s="233"/>
      <c r="E2" s="233"/>
      <c r="F2" s="233"/>
      <c r="G2" s="233"/>
      <c r="H2" s="233"/>
    </row>
    <row r="3" spans="1:8" ht="30" customHeight="1">
      <c r="A3" s="234" t="s">
        <v>118</v>
      </c>
      <c r="B3" s="234"/>
      <c r="C3" s="234"/>
      <c r="D3" s="234"/>
      <c r="E3" s="234"/>
      <c r="F3" s="234"/>
      <c r="G3" s="234"/>
      <c r="H3" s="234"/>
    </row>
    <row r="4" spans="2:10" ht="18" customHeight="1">
      <c r="B4" s="5"/>
      <c r="C4" s="5"/>
      <c r="D4" s="11"/>
      <c r="E4" s="5"/>
      <c r="F4" s="5"/>
      <c r="G4" s="5"/>
      <c r="H4" s="11" t="s">
        <v>36</v>
      </c>
      <c r="I4" s="5"/>
      <c r="J4" s="5"/>
    </row>
    <row r="5" spans="1:10" ht="49.5" customHeight="1">
      <c r="A5" s="235" t="s">
        <v>76</v>
      </c>
      <c r="B5" s="235" t="s">
        <v>60</v>
      </c>
      <c r="C5" s="230" t="s">
        <v>101</v>
      </c>
      <c r="D5" s="230"/>
      <c r="E5" s="230" t="s">
        <v>120</v>
      </c>
      <c r="F5" s="230"/>
      <c r="G5" s="231" t="s">
        <v>100</v>
      </c>
      <c r="H5" s="232"/>
      <c r="I5" s="5"/>
      <c r="J5" s="5"/>
    </row>
    <row r="6" spans="1:8" ht="25.5">
      <c r="A6" s="235"/>
      <c r="B6" s="235"/>
      <c r="C6" s="12" t="s">
        <v>35</v>
      </c>
      <c r="D6" s="12" t="s">
        <v>74</v>
      </c>
      <c r="E6" s="12" t="s">
        <v>35</v>
      </c>
      <c r="F6" s="12" t="s">
        <v>74</v>
      </c>
      <c r="G6" s="12" t="s">
        <v>35</v>
      </c>
      <c r="H6" s="12" t="s">
        <v>74</v>
      </c>
    </row>
    <row r="7" spans="1:8" ht="15.75">
      <c r="A7" s="229" t="s">
        <v>65</v>
      </c>
      <c r="B7" s="229"/>
      <c r="C7" s="35">
        <f>SUM(C8:C13)</f>
        <v>0</v>
      </c>
      <c r="D7" s="35">
        <f>SUM(D8:D13)</f>
        <v>0</v>
      </c>
      <c r="E7" s="35">
        <f>SUM(E8:E13)</f>
        <v>0</v>
      </c>
      <c r="F7" s="35">
        <f>SUM(F8:F13)</f>
        <v>0</v>
      </c>
      <c r="G7" s="32">
        <f>E7-C7</f>
        <v>0</v>
      </c>
      <c r="H7" s="32">
        <f>F7-D7</f>
        <v>0</v>
      </c>
    </row>
    <row r="8" spans="1:8" ht="38.25">
      <c r="A8" s="7">
        <v>1</v>
      </c>
      <c r="B8" s="6" t="s">
        <v>61</v>
      </c>
      <c r="C8" s="33"/>
      <c r="D8" s="33"/>
      <c r="E8" s="33"/>
      <c r="F8" s="33"/>
      <c r="G8" s="33">
        <f aca="true" t="shared" si="0" ref="G8:G13">E8-C8</f>
        <v>0</v>
      </c>
      <c r="H8" s="33">
        <f aca="true" t="shared" si="1" ref="H8:H13">F8-D8</f>
        <v>0</v>
      </c>
    </row>
    <row r="9" spans="1:8" ht="43.5" customHeight="1">
      <c r="A9" s="7">
        <f>A8+1</f>
        <v>2</v>
      </c>
      <c r="B9" s="6" t="s">
        <v>87</v>
      </c>
      <c r="C9" s="33"/>
      <c r="D9" s="33"/>
      <c r="E9" s="33"/>
      <c r="F9" s="33"/>
      <c r="G9" s="33">
        <f t="shared" si="0"/>
        <v>0</v>
      </c>
      <c r="H9" s="33">
        <f t="shared" si="1"/>
        <v>0</v>
      </c>
    </row>
    <row r="10" spans="1:8" ht="76.5">
      <c r="A10" s="7">
        <f>A9+1</f>
        <v>3</v>
      </c>
      <c r="B10" s="6" t="s">
        <v>88</v>
      </c>
      <c r="C10" s="33"/>
      <c r="D10" s="33"/>
      <c r="E10" s="33"/>
      <c r="F10" s="33"/>
      <c r="G10" s="33">
        <f t="shared" si="0"/>
        <v>0</v>
      </c>
      <c r="H10" s="33">
        <f t="shared" si="1"/>
        <v>0</v>
      </c>
    </row>
    <row r="11" spans="1:8" ht="38.25">
      <c r="A11" s="7">
        <f>A10+1</f>
        <v>4</v>
      </c>
      <c r="B11" s="6" t="s">
        <v>89</v>
      </c>
      <c r="C11" s="33"/>
      <c r="D11" s="33"/>
      <c r="E11" s="33"/>
      <c r="F11" s="33"/>
      <c r="G11" s="33">
        <f t="shared" si="0"/>
        <v>0</v>
      </c>
      <c r="H11" s="33">
        <f t="shared" si="1"/>
        <v>0</v>
      </c>
    </row>
    <row r="12" spans="1:8" ht="63" customHeight="1">
      <c r="A12" s="7">
        <f>A11+1</f>
        <v>5</v>
      </c>
      <c r="B12" s="6" t="s">
        <v>62</v>
      </c>
      <c r="C12" s="33"/>
      <c r="D12" s="33"/>
      <c r="E12" s="33"/>
      <c r="F12" s="33"/>
      <c r="G12" s="33">
        <f t="shared" si="0"/>
        <v>0</v>
      </c>
      <c r="H12" s="33">
        <f t="shared" si="1"/>
        <v>0</v>
      </c>
    </row>
    <row r="13" spans="1:8" ht="15.75">
      <c r="A13" s="7">
        <f>A12+1</f>
        <v>6</v>
      </c>
      <c r="B13" s="6" t="s">
        <v>92</v>
      </c>
      <c r="C13" s="33">
        <f>SUM(C14:C15)</f>
        <v>0</v>
      </c>
      <c r="D13" s="33">
        <f>SUM(D14:D15)</f>
        <v>0</v>
      </c>
      <c r="E13" s="33">
        <f>SUM(E14:E15)</f>
        <v>0</v>
      </c>
      <c r="F13" s="33">
        <f>SUM(F14:F15)</f>
        <v>0</v>
      </c>
      <c r="G13" s="33">
        <f t="shared" si="0"/>
        <v>0</v>
      </c>
      <c r="H13" s="33">
        <f t="shared" si="1"/>
        <v>0</v>
      </c>
    </row>
    <row r="14" spans="1:8" s="10" customFormat="1" ht="25.5">
      <c r="A14" s="9"/>
      <c r="B14" s="14" t="s">
        <v>63</v>
      </c>
      <c r="C14" s="34"/>
      <c r="D14" s="34"/>
      <c r="E14" s="34"/>
      <c r="F14" s="34"/>
      <c r="G14" s="34">
        <f aca="true" t="shared" si="2" ref="G14:H19">E14-C14</f>
        <v>0</v>
      </c>
      <c r="H14" s="34">
        <f t="shared" si="2"/>
        <v>0</v>
      </c>
    </row>
    <row r="15" spans="1:8" s="10" customFormat="1" ht="15.75">
      <c r="A15" s="9"/>
      <c r="B15" s="14" t="s">
        <v>64</v>
      </c>
      <c r="C15" s="34"/>
      <c r="D15" s="34"/>
      <c r="E15" s="34"/>
      <c r="F15" s="34"/>
      <c r="G15" s="34">
        <f t="shared" si="2"/>
        <v>0</v>
      </c>
      <c r="H15" s="34">
        <f t="shared" si="2"/>
        <v>0</v>
      </c>
    </row>
    <row r="16" spans="1:8" ht="15.75">
      <c r="A16" s="229" t="s">
        <v>66</v>
      </c>
      <c r="B16" s="229"/>
      <c r="C16" s="32">
        <f>SUM(C17:C18)</f>
        <v>0</v>
      </c>
      <c r="D16" s="32">
        <f>SUM(D17:D18)</f>
        <v>0</v>
      </c>
      <c r="E16" s="32">
        <f>SUM(E17:E18)</f>
        <v>0</v>
      </c>
      <c r="F16" s="32">
        <f>SUM(F17:F18)</f>
        <v>0</v>
      </c>
      <c r="G16" s="32">
        <f t="shared" si="2"/>
        <v>0</v>
      </c>
      <c r="H16" s="32">
        <f t="shared" si="2"/>
        <v>0</v>
      </c>
    </row>
    <row r="17" spans="1:8" ht="51">
      <c r="A17" s="7">
        <v>1</v>
      </c>
      <c r="B17" s="6" t="s">
        <v>90</v>
      </c>
      <c r="C17" s="33"/>
      <c r="D17" s="33"/>
      <c r="E17" s="33"/>
      <c r="F17" s="33"/>
      <c r="G17" s="33">
        <f t="shared" si="2"/>
        <v>0</v>
      </c>
      <c r="H17" s="33">
        <f t="shared" si="2"/>
        <v>0</v>
      </c>
    </row>
    <row r="18" spans="1:8" ht="15.75">
      <c r="A18" s="7">
        <f>A17+1</f>
        <v>2</v>
      </c>
      <c r="B18" s="6" t="s">
        <v>92</v>
      </c>
      <c r="C18" s="33">
        <f>C19</f>
        <v>0</v>
      </c>
      <c r="D18" s="33">
        <f>D19</f>
        <v>0</v>
      </c>
      <c r="E18" s="33">
        <f>E19</f>
        <v>0</v>
      </c>
      <c r="F18" s="33">
        <f>F19</f>
        <v>0</v>
      </c>
      <c r="G18" s="33">
        <f t="shared" si="2"/>
        <v>0</v>
      </c>
      <c r="H18" s="33">
        <f t="shared" si="2"/>
        <v>0</v>
      </c>
    </row>
    <row r="19" spans="1:8" s="10" customFormat="1" ht="25.5">
      <c r="A19" s="9"/>
      <c r="B19" s="14" t="s">
        <v>91</v>
      </c>
      <c r="C19" s="34"/>
      <c r="D19" s="34"/>
      <c r="E19" s="34"/>
      <c r="F19" s="34"/>
      <c r="G19" s="34">
        <f t="shared" si="2"/>
        <v>0</v>
      </c>
      <c r="H19" s="34">
        <f t="shared" si="2"/>
        <v>0</v>
      </c>
    </row>
    <row r="20" spans="1:8" ht="15.75" hidden="1">
      <c r="A20" s="229" t="s">
        <v>67</v>
      </c>
      <c r="B20" s="229"/>
      <c r="C20" s="32">
        <f>SUM(C21:C21)</f>
        <v>0</v>
      </c>
      <c r="D20" s="32">
        <f>SUM(D21:D21)</f>
        <v>0</v>
      </c>
      <c r="E20" s="32">
        <f>SUM(E21:E21)</f>
        <v>0</v>
      </c>
      <c r="F20" s="32">
        <f>SUM(F21:F21)</f>
        <v>0</v>
      </c>
      <c r="G20" s="32">
        <f aca="true" t="shared" si="3" ref="G20:G25">E20-C20</f>
        <v>0</v>
      </c>
      <c r="H20" s="32">
        <f aca="true" t="shared" si="4" ref="H20:H25">F20-D20</f>
        <v>0</v>
      </c>
    </row>
    <row r="21" spans="1:8" ht="30.75" customHeight="1">
      <c r="A21" s="7">
        <v>1</v>
      </c>
      <c r="B21" s="6" t="s">
        <v>90</v>
      </c>
      <c r="C21" s="33"/>
      <c r="D21" s="33"/>
      <c r="E21" s="33"/>
      <c r="F21" s="33"/>
      <c r="G21" s="33">
        <f t="shared" si="3"/>
        <v>0</v>
      </c>
      <c r="H21" s="33">
        <f t="shared" si="4"/>
        <v>0</v>
      </c>
    </row>
    <row r="22" spans="1:8" ht="13.5" customHeight="1">
      <c r="A22" s="229" t="s">
        <v>68</v>
      </c>
      <c r="B22" s="229"/>
      <c r="C22" s="32">
        <f>C23</f>
        <v>0</v>
      </c>
      <c r="D22" s="32">
        <f>D23</f>
        <v>0</v>
      </c>
      <c r="E22" s="32">
        <f>E23</f>
        <v>0</v>
      </c>
      <c r="F22" s="32">
        <f>F23</f>
        <v>0</v>
      </c>
      <c r="G22" s="32">
        <f t="shared" si="3"/>
        <v>0</v>
      </c>
      <c r="H22" s="32">
        <f t="shared" si="4"/>
        <v>0</v>
      </c>
    </row>
    <row r="23" spans="1:8" ht="45.75" customHeight="1">
      <c r="A23" s="7">
        <v>1</v>
      </c>
      <c r="B23" s="6" t="s">
        <v>90</v>
      </c>
      <c r="C23" s="33">
        <f>SUM(C24:C28)</f>
        <v>0</v>
      </c>
      <c r="D23" s="33"/>
      <c r="E23" s="33"/>
      <c r="F23" s="33"/>
      <c r="G23" s="33">
        <f t="shared" si="3"/>
        <v>0</v>
      </c>
      <c r="H23" s="33">
        <f t="shared" si="4"/>
        <v>0</v>
      </c>
    </row>
    <row r="24" spans="1:8" s="10" customFormat="1" ht="15.75" customHeight="1">
      <c r="A24" s="9"/>
      <c r="B24" s="14" t="s">
        <v>71</v>
      </c>
      <c r="C24" s="34"/>
      <c r="D24" s="34"/>
      <c r="E24" s="34"/>
      <c r="F24" s="34"/>
      <c r="G24" s="34">
        <f t="shared" si="3"/>
        <v>0</v>
      </c>
      <c r="H24" s="34">
        <f t="shared" si="4"/>
        <v>0</v>
      </c>
    </row>
    <row r="25" spans="1:8" s="10" customFormat="1" ht="15.75" customHeight="1">
      <c r="A25" s="9"/>
      <c r="B25" s="14" t="s">
        <v>70</v>
      </c>
      <c r="C25" s="34"/>
      <c r="D25" s="34"/>
      <c r="E25" s="34"/>
      <c r="F25" s="34"/>
      <c r="G25" s="34">
        <f t="shared" si="3"/>
        <v>0</v>
      </c>
      <c r="H25" s="34">
        <f t="shared" si="4"/>
        <v>0</v>
      </c>
    </row>
    <row r="26" spans="1:8" s="10" customFormat="1" ht="15" customHeight="1">
      <c r="A26" s="9"/>
      <c r="B26" s="14" t="s">
        <v>73</v>
      </c>
      <c r="C26" s="34"/>
      <c r="D26" s="34"/>
      <c r="E26" s="34"/>
      <c r="F26" s="34"/>
      <c r="G26" s="34">
        <f aca="true" t="shared" si="5" ref="G26:H29">E26-C26</f>
        <v>0</v>
      </c>
      <c r="H26" s="34">
        <f t="shared" si="5"/>
        <v>0</v>
      </c>
    </row>
    <row r="27" spans="1:8" s="10" customFormat="1" ht="14.25" customHeight="1">
      <c r="A27" s="9"/>
      <c r="B27" s="14" t="s">
        <v>72</v>
      </c>
      <c r="C27" s="34"/>
      <c r="D27" s="34"/>
      <c r="E27" s="34"/>
      <c r="F27" s="34"/>
      <c r="G27" s="34">
        <f t="shared" si="5"/>
        <v>0</v>
      </c>
      <c r="H27" s="34">
        <f t="shared" si="5"/>
        <v>0</v>
      </c>
    </row>
    <row r="28" spans="1:8" s="10" customFormat="1" ht="15" customHeight="1">
      <c r="A28" s="9"/>
      <c r="B28" s="14" t="s">
        <v>69</v>
      </c>
      <c r="C28" s="34"/>
      <c r="D28" s="34"/>
      <c r="E28" s="34"/>
      <c r="F28" s="34"/>
      <c r="G28" s="34">
        <f t="shared" si="5"/>
        <v>0</v>
      </c>
      <c r="H28" s="34">
        <f t="shared" si="5"/>
        <v>0</v>
      </c>
    </row>
    <row r="29" spans="1:8" s="3" customFormat="1" ht="15.75">
      <c r="A29" s="8"/>
      <c r="B29" s="13" t="s">
        <v>75</v>
      </c>
      <c r="C29" s="32">
        <f>C7+C16+C20+C22</f>
        <v>0</v>
      </c>
      <c r="D29" s="32">
        <f>D7+D16+D20+D22</f>
        <v>0</v>
      </c>
      <c r="E29" s="32">
        <f>E7+E16+E20+E22</f>
        <v>0</v>
      </c>
      <c r="F29" s="32">
        <f>F7+F16+F20+F22</f>
        <v>0</v>
      </c>
      <c r="G29" s="32">
        <f t="shared" si="5"/>
        <v>0</v>
      </c>
      <c r="H29" s="32">
        <f t="shared" si="5"/>
        <v>0</v>
      </c>
    </row>
  </sheetData>
  <mergeCells count="11">
    <mergeCell ref="E5:F5"/>
    <mergeCell ref="G5:H5"/>
    <mergeCell ref="A2:H2"/>
    <mergeCell ref="A3:H3"/>
    <mergeCell ref="B5:B6"/>
    <mergeCell ref="A5:A6"/>
    <mergeCell ref="C5:D5"/>
    <mergeCell ref="A22:B22"/>
    <mergeCell ref="A7:B7"/>
    <mergeCell ref="A16:B16"/>
    <mergeCell ref="A20:B20"/>
  </mergeCells>
  <printOptions horizontalCentered="1"/>
  <pageMargins left="0.5905511811023623" right="0.3937007874015748" top="0.5905511811023623" bottom="0.3937007874015748" header="0.5118110236220472" footer="0.5118110236220472"/>
  <pageSetup horizontalDpi="120" verticalDpi="12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8"/>
  <sheetViews>
    <sheetView view="pageBreakPreview" zoomScale="85" zoomScaleSheetLayoutView="85" workbookViewId="0" topLeftCell="A1">
      <pane xSplit="2" ySplit="7" topLeftCell="L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47" sqref="N47"/>
    </sheetView>
  </sheetViews>
  <sheetFormatPr defaultColWidth="9.00390625" defaultRowHeight="12.75"/>
  <cols>
    <col min="1" max="1" width="4.25390625" style="1" customWidth="1"/>
    <col min="2" max="2" width="41.00390625" style="1" customWidth="1"/>
    <col min="3" max="3" width="18.875" style="1" customWidth="1"/>
    <col min="4" max="4" width="17.125" style="1" customWidth="1"/>
    <col min="5" max="5" width="0.2421875" style="1" customWidth="1"/>
    <col min="6" max="6" width="18.625" style="1" customWidth="1"/>
    <col min="7" max="7" width="19.625" style="1" customWidth="1"/>
    <col min="8" max="8" width="0.12890625" style="1" customWidth="1"/>
    <col min="9" max="9" width="20.75390625" style="1" customWidth="1"/>
    <col min="10" max="10" width="19.25390625" style="1" customWidth="1"/>
    <col min="11" max="11" width="19.875" style="1" customWidth="1"/>
    <col min="12" max="12" width="18.375" style="1" customWidth="1"/>
    <col min="13" max="13" width="20.125" style="1" customWidth="1"/>
    <col min="14" max="14" width="20.375" style="1" customWidth="1"/>
    <col min="15" max="15" width="68.125" style="3" customWidth="1"/>
    <col min="16" max="16" width="18.375" style="3" hidden="1" customWidth="1"/>
    <col min="17" max="17" width="18.875" style="1" hidden="1" customWidth="1"/>
    <col min="18" max="18" width="11.625" style="1" customWidth="1"/>
    <col min="19" max="19" width="8.875" style="1" customWidth="1"/>
    <col min="20" max="20" width="12.75390625" style="1" customWidth="1"/>
    <col min="21" max="21" width="12.375" style="1" customWidth="1"/>
    <col min="22" max="16384" width="8.875" style="1" customWidth="1"/>
  </cols>
  <sheetData>
    <row r="1" spans="15:17" ht="15.75">
      <c r="O1" s="27" t="s">
        <v>82</v>
      </c>
      <c r="P1" s="27"/>
      <c r="Q1" s="2"/>
    </row>
    <row r="3" spans="1:17" ht="73.5" customHeight="1">
      <c r="A3" s="183" t="s">
        <v>147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68"/>
      <c r="Q3" s="20"/>
    </row>
    <row r="4" spans="1:17" s="24" customFormat="1" ht="43.5" customHeight="1">
      <c r="A4" s="172" t="s">
        <v>148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69"/>
      <c r="Q4" s="37"/>
    </row>
    <row r="5" spans="15:17" ht="21" customHeight="1">
      <c r="O5" s="27" t="s">
        <v>36</v>
      </c>
      <c r="P5" s="27"/>
      <c r="Q5" s="2"/>
    </row>
    <row r="6" spans="1:17" ht="42.75" customHeight="1">
      <c r="A6" s="187" t="s">
        <v>31</v>
      </c>
      <c r="B6" s="187" t="s">
        <v>33</v>
      </c>
      <c r="C6" s="184" t="s">
        <v>84</v>
      </c>
      <c r="D6" s="185"/>
      <c r="E6" s="185"/>
      <c r="F6" s="185"/>
      <c r="G6" s="185"/>
      <c r="H6" s="185"/>
      <c r="I6" s="186"/>
      <c r="J6" s="176" t="s">
        <v>99</v>
      </c>
      <c r="K6" s="187"/>
      <c r="L6" s="179" t="s">
        <v>139</v>
      </c>
      <c r="M6" s="187" t="s">
        <v>130</v>
      </c>
      <c r="N6" s="177" t="s">
        <v>142</v>
      </c>
      <c r="O6" s="181" t="s">
        <v>85</v>
      </c>
      <c r="P6" s="181" t="s">
        <v>143</v>
      </c>
      <c r="Q6" s="180" t="s">
        <v>122</v>
      </c>
    </row>
    <row r="7" spans="1:17" ht="49.5" customHeight="1">
      <c r="A7" s="188"/>
      <c r="B7" s="188"/>
      <c r="C7" s="57" t="s">
        <v>83</v>
      </c>
      <c r="D7" s="57" t="s">
        <v>45</v>
      </c>
      <c r="E7" s="57" t="s">
        <v>93</v>
      </c>
      <c r="F7" s="57" t="s">
        <v>138</v>
      </c>
      <c r="G7" s="57" t="s">
        <v>39</v>
      </c>
      <c r="H7" s="57" t="s">
        <v>98</v>
      </c>
      <c r="I7" s="58" t="s">
        <v>114</v>
      </c>
      <c r="J7" s="176"/>
      <c r="K7" s="188"/>
      <c r="L7" s="179"/>
      <c r="M7" s="188"/>
      <c r="N7" s="178"/>
      <c r="O7" s="189"/>
      <c r="P7" s="182"/>
      <c r="Q7" s="180"/>
    </row>
    <row r="8" spans="1:22" ht="22.5">
      <c r="A8" s="115">
        <v>1</v>
      </c>
      <c r="B8" s="116" t="s">
        <v>0</v>
      </c>
      <c r="C8" s="96">
        <f>'[2]Держ упр'!$AA$7</f>
        <v>112980</v>
      </c>
      <c r="D8" s="97">
        <f>'[2]Культура'!$AA$6</f>
        <v>105201</v>
      </c>
      <c r="E8" s="98"/>
      <c r="F8" s="98"/>
      <c r="G8" s="97">
        <f>'[2]Освіта'!$AA$6</f>
        <v>0</v>
      </c>
      <c r="H8" s="98"/>
      <c r="I8" s="99">
        <f aca="true" t="shared" si="0" ref="I8:I37">SUM(C8:G8)</f>
        <v>218181</v>
      </c>
      <c r="J8" s="100">
        <v>238311</v>
      </c>
      <c r="K8" s="100"/>
      <c r="L8" s="100"/>
      <c r="M8" s="100">
        <f aca="true" t="shared" si="1" ref="M8:M37">J8-L8-I8</f>
        <v>20130</v>
      </c>
      <c r="N8" s="100"/>
      <c r="O8" s="101"/>
      <c r="P8" s="55"/>
      <c r="Q8" s="65"/>
      <c r="R8" s="4"/>
      <c r="S8" s="1">
        <f aca="true" t="shared" si="2" ref="S8:S42">IF(T8&gt;0,1,0)</f>
        <v>0</v>
      </c>
      <c r="T8" s="21">
        <f aca="true" t="shared" si="3" ref="T8:T42">I8-J8-L8</f>
        <v>-20130</v>
      </c>
      <c r="U8" s="4">
        <f aca="true" t="shared" si="4" ref="U8:U42">M8-O8-Q8</f>
        <v>20130</v>
      </c>
      <c r="V8" s="4"/>
    </row>
    <row r="9" spans="1:22" s="24" customFormat="1" ht="22.5">
      <c r="A9" s="117">
        <f aca="true" t="shared" si="5" ref="A9:A37">A8+1</f>
        <v>2</v>
      </c>
      <c r="B9" s="116" t="s">
        <v>1</v>
      </c>
      <c r="C9" s="96">
        <f>'[2]Держ упр'!$AA$8</f>
        <v>128464</v>
      </c>
      <c r="D9" s="97">
        <f>'[2]Культура'!$AA$7</f>
        <v>3531</v>
      </c>
      <c r="E9" s="98"/>
      <c r="F9" s="98"/>
      <c r="G9" s="97">
        <f>'[2]Освіта'!$AA$7</f>
        <v>0</v>
      </c>
      <c r="H9" s="98"/>
      <c r="I9" s="99">
        <f t="shared" si="0"/>
        <v>131995</v>
      </c>
      <c r="J9" s="100">
        <v>192359</v>
      </c>
      <c r="K9" s="100"/>
      <c r="L9" s="100"/>
      <c r="M9" s="100">
        <f t="shared" si="1"/>
        <v>60364</v>
      </c>
      <c r="N9" s="100"/>
      <c r="O9" s="101"/>
      <c r="P9" s="56"/>
      <c r="Q9" s="70"/>
      <c r="R9" s="76"/>
      <c r="S9" s="24">
        <f t="shared" si="2"/>
        <v>0</v>
      </c>
      <c r="T9" s="31">
        <f t="shared" si="3"/>
        <v>-60364</v>
      </c>
      <c r="U9" s="76">
        <f t="shared" si="4"/>
        <v>60364</v>
      </c>
      <c r="V9" s="76"/>
    </row>
    <row r="10" spans="1:22" s="24" customFormat="1" ht="22.5">
      <c r="A10" s="117">
        <f t="shared" si="5"/>
        <v>3</v>
      </c>
      <c r="B10" s="116" t="s">
        <v>2</v>
      </c>
      <c r="C10" s="96">
        <f>'[2]Держ упр'!$AA$9</f>
        <v>180673</v>
      </c>
      <c r="D10" s="97">
        <f>'[2]Культура'!$AA$8</f>
        <v>47034</v>
      </c>
      <c r="E10" s="98"/>
      <c r="F10" s="98"/>
      <c r="G10" s="97">
        <f>'[2]Освіта'!$AA$8</f>
        <v>0</v>
      </c>
      <c r="H10" s="98"/>
      <c r="I10" s="99">
        <f t="shared" si="0"/>
        <v>227707</v>
      </c>
      <c r="J10" s="100">
        <v>176318</v>
      </c>
      <c r="K10" s="100"/>
      <c r="L10" s="100"/>
      <c r="M10" s="100">
        <f t="shared" si="1"/>
        <v>-51389</v>
      </c>
      <c r="N10" s="100">
        <v>51389</v>
      </c>
      <c r="O10" s="101"/>
      <c r="P10" s="56">
        <f>SUM(N10-O10)</f>
        <v>51389</v>
      </c>
      <c r="Q10" s="70"/>
      <c r="R10" s="76"/>
      <c r="S10" s="24">
        <f t="shared" si="2"/>
        <v>1</v>
      </c>
      <c r="T10" s="31">
        <f t="shared" si="3"/>
        <v>51389</v>
      </c>
      <c r="U10" s="76">
        <f t="shared" si="4"/>
        <v>-51389</v>
      </c>
      <c r="V10" s="76"/>
    </row>
    <row r="11" spans="1:22" s="24" customFormat="1" ht="22.5">
      <c r="A11" s="117">
        <f t="shared" si="5"/>
        <v>4</v>
      </c>
      <c r="B11" s="98" t="s">
        <v>3</v>
      </c>
      <c r="C11" s="96">
        <f>'[2]Держ упр'!$AA$10</f>
        <v>175427</v>
      </c>
      <c r="D11" s="97">
        <f>'[2]Культура'!$AA$9</f>
        <v>0</v>
      </c>
      <c r="E11" s="98"/>
      <c r="F11" s="98"/>
      <c r="G11" s="97">
        <f>'[2]Освіта'!$AA$9</f>
        <v>0</v>
      </c>
      <c r="H11" s="98"/>
      <c r="I11" s="99">
        <f t="shared" si="0"/>
        <v>175427</v>
      </c>
      <c r="J11" s="100">
        <v>457763</v>
      </c>
      <c r="K11" s="100"/>
      <c r="L11" s="100"/>
      <c r="M11" s="100">
        <f t="shared" si="1"/>
        <v>282336</v>
      </c>
      <c r="N11" s="100"/>
      <c r="O11" s="101"/>
      <c r="P11" s="56"/>
      <c r="Q11" s="70"/>
      <c r="R11" s="76"/>
      <c r="S11" s="24">
        <f t="shared" si="2"/>
        <v>0</v>
      </c>
      <c r="T11" s="31">
        <f t="shared" si="3"/>
        <v>-282336</v>
      </c>
      <c r="U11" s="76">
        <f t="shared" si="4"/>
        <v>282336</v>
      </c>
      <c r="V11" s="76"/>
    </row>
    <row r="12" spans="1:22" s="24" customFormat="1" ht="22.5">
      <c r="A12" s="117">
        <f t="shared" si="5"/>
        <v>5</v>
      </c>
      <c r="B12" s="98" t="s">
        <v>4</v>
      </c>
      <c r="C12" s="96">
        <f>'[2]Держ упр'!$AA$11</f>
        <v>96677</v>
      </c>
      <c r="D12" s="97">
        <f>'[2]Культура'!$AA$10</f>
        <v>52017</v>
      </c>
      <c r="E12" s="98"/>
      <c r="F12" s="98"/>
      <c r="G12" s="97">
        <f>'[2]Освіта'!$AA$10</f>
        <v>0</v>
      </c>
      <c r="H12" s="98"/>
      <c r="I12" s="99">
        <f t="shared" si="0"/>
        <v>148694</v>
      </c>
      <c r="J12" s="100">
        <v>82656</v>
      </c>
      <c r="K12" s="100"/>
      <c r="L12" s="100"/>
      <c r="M12" s="100">
        <f t="shared" si="1"/>
        <v>-66038</v>
      </c>
      <c r="N12" s="100">
        <v>66038</v>
      </c>
      <c r="O12" s="101"/>
      <c r="P12" s="56">
        <f>SUM(N12-O12)</f>
        <v>66038</v>
      </c>
      <c r="Q12" s="70"/>
      <c r="R12" s="76"/>
      <c r="S12" s="24">
        <f t="shared" si="2"/>
        <v>1</v>
      </c>
      <c r="T12" s="31">
        <f t="shared" si="3"/>
        <v>66038</v>
      </c>
      <c r="U12" s="76">
        <f t="shared" si="4"/>
        <v>-66038</v>
      </c>
      <c r="V12" s="76"/>
    </row>
    <row r="13" spans="1:22" s="24" customFormat="1" ht="22.5">
      <c r="A13" s="117">
        <f t="shared" si="5"/>
        <v>6</v>
      </c>
      <c r="B13" s="98" t="s">
        <v>5</v>
      </c>
      <c r="C13" s="96">
        <f>'[2]Держ упр'!$AA$12</f>
        <v>162125</v>
      </c>
      <c r="D13" s="97">
        <f>'[2]Культура'!$AA$11</f>
        <v>0</v>
      </c>
      <c r="E13" s="98"/>
      <c r="F13" s="98"/>
      <c r="G13" s="97">
        <f>'[2]Освіта'!$AA$11</f>
        <v>0</v>
      </c>
      <c r="H13" s="98"/>
      <c r="I13" s="99">
        <f t="shared" si="0"/>
        <v>162125</v>
      </c>
      <c r="J13" s="100">
        <v>255117</v>
      </c>
      <c r="K13" s="100"/>
      <c r="L13" s="100"/>
      <c r="M13" s="100">
        <f t="shared" si="1"/>
        <v>92992</v>
      </c>
      <c r="N13" s="100"/>
      <c r="O13" s="101"/>
      <c r="P13" s="56"/>
      <c r="Q13" s="70"/>
      <c r="R13" s="76"/>
      <c r="S13" s="24">
        <f t="shared" si="2"/>
        <v>0</v>
      </c>
      <c r="T13" s="31">
        <f t="shared" si="3"/>
        <v>-92992</v>
      </c>
      <c r="U13" s="76">
        <f t="shared" si="4"/>
        <v>92992</v>
      </c>
      <c r="V13" s="76"/>
    </row>
    <row r="14" spans="1:22" s="24" customFormat="1" ht="22.5">
      <c r="A14" s="117">
        <f t="shared" si="5"/>
        <v>7</v>
      </c>
      <c r="B14" s="98" t="s">
        <v>7</v>
      </c>
      <c r="C14" s="96">
        <f>'[2]Держ упр'!$AA$14</f>
        <v>103778</v>
      </c>
      <c r="D14" s="97">
        <f>'[2]Культура'!$AA$13</f>
        <v>22503</v>
      </c>
      <c r="E14" s="98"/>
      <c r="F14" s="98"/>
      <c r="G14" s="97">
        <f>'[2]Освіта'!$AA$13</f>
        <v>0</v>
      </c>
      <c r="H14" s="98"/>
      <c r="I14" s="99">
        <f t="shared" si="0"/>
        <v>126281</v>
      </c>
      <c r="J14" s="100">
        <v>176767</v>
      </c>
      <c r="K14" s="100"/>
      <c r="L14" s="100"/>
      <c r="M14" s="100">
        <f t="shared" si="1"/>
        <v>50486</v>
      </c>
      <c r="N14" s="100"/>
      <c r="O14" s="101"/>
      <c r="P14" s="56"/>
      <c r="Q14" s="70"/>
      <c r="R14" s="76"/>
      <c r="S14" s="24">
        <f t="shared" si="2"/>
        <v>0</v>
      </c>
      <c r="T14" s="31">
        <f t="shared" si="3"/>
        <v>-50486</v>
      </c>
      <c r="U14" s="76">
        <f t="shared" si="4"/>
        <v>50486</v>
      </c>
      <c r="V14" s="76"/>
    </row>
    <row r="15" spans="1:22" s="24" customFormat="1" ht="22.5">
      <c r="A15" s="117">
        <f t="shared" si="5"/>
        <v>8</v>
      </c>
      <c r="B15" s="98" t="s">
        <v>6</v>
      </c>
      <c r="C15" s="96">
        <f>'[2]Держ упр'!$AA$13</f>
        <v>142000</v>
      </c>
      <c r="D15" s="97">
        <f>'[2]Культура'!$AA$12</f>
        <v>0</v>
      </c>
      <c r="E15" s="98"/>
      <c r="F15" s="98"/>
      <c r="G15" s="97">
        <f>'[2]Освіта'!$AA$12</f>
        <v>75074</v>
      </c>
      <c r="H15" s="98"/>
      <c r="I15" s="99">
        <f t="shared" si="0"/>
        <v>217074</v>
      </c>
      <c r="J15" s="100">
        <v>1228215</v>
      </c>
      <c r="K15" s="100"/>
      <c r="L15" s="100"/>
      <c r="M15" s="100">
        <f t="shared" si="1"/>
        <v>1011141</v>
      </c>
      <c r="N15" s="100"/>
      <c r="O15" s="101"/>
      <c r="P15" s="56"/>
      <c r="Q15" s="70"/>
      <c r="R15" s="76"/>
      <c r="S15" s="24">
        <f t="shared" si="2"/>
        <v>0</v>
      </c>
      <c r="T15" s="31">
        <f t="shared" si="3"/>
        <v>-1011141</v>
      </c>
      <c r="U15" s="76">
        <f t="shared" si="4"/>
        <v>1011141</v>
      </c>
      <c r="V15" s="76"/>
    </row>
    <row r="16" spans="1:22" s="24" customFormat="1" ht="22.5">
      <c r="A16" s="117">
        <f t="shared" si="5"/>
        <v>9</v>
      </c>
      <c r="B16" s="98" t="s">
        <v>26</v>
      </c>
      <c r="C16" s="96">
        <f>'[2]Держ упр'!$AA$15</f>
        <v>106812</v>
      </c>
      <c r="D16" s="97">
        <f>'[2]Культура'!$AA$14</f>
        <v>0</v>
      </c>
      <c r="E16" s="98"/>
      <c r="F16" s="98"/>
      <c r="G16" s="97">
        <f>'[2]Освіта'!$AA$14</f>
        <v>0</v>
      </c>
      <c r="H16" s="98"/>
      <c r="I16" s="99">
        <f t="shared" si="0"/>
        <v>106812</v>
      </c>
      <c r="J16" s="100">
        <v>82767</v>
      </c>
      <c r="K16" s="100"/>
      <c r="L16" s="100"/>
      <c r="M16" s="100">
        <f t="shared" si="1"/>
        <v>-24045</v>
      </c>
      <c r="N16" s="100">
        <v>24045</v>
      </c>
      <c r="O16" s="101"/>
      <c r="P16" s="56">
        <f>SUM(N16-O16)</f>
        <v>24045</v>
      </c>
      <c r="Q16" s="70"/>
      <c r="R16" s="76"/>
      <c r="S16" s="24">
        <f t="shared" si="2"/>
        <v>1</v>
      </c>
      <c r="T16" s="31">
        <f t="shared" si="3"/>
        <v>24045</v>
      </c>
      <c r="U16" s="76">
        <f t="shared" si="4"/>
        <v>-24045</v>
      </c>
      <c r="V16" s="76"/>
    </row>
    <row r="17" spans="1:22" s="24" customFormat="1" ht="22.5">
      <c r="A17" s="117">
        <f t="shared" si="5"/>
        <v>10</v>
      </c>
      <c r="B17" s="98" t="s">
        <v>8</v>
      </c>
      <c r="C17" s="96">
        <f>'[2]Держ упр'!$AA$16</f>
        <v>72091</v>
      </c>
      <c r="D17" s="97">
        <f>'[2]Культура'!$AA$15</f>
        <v>0</v>
      </c>
      <c r="E17" s="98"/>
      <c r="F17" s="98"/>
      <c r="G17" s="97">
        <f>'[2]Освіта'!$AA$15</f>
        <v>0</v>
      </c>
      <c r="H17" s="98"/>
      <c r="I17" s="99">
        <f t="shared" si="0"/>
        <v>72091</v>
      </c>
      <c r="J17" s="100">
        <v>241554</v>
      </c>
      <c r="K17" s="100"/>
      <c r="L17" s="100"/>
      <c r="M17" s="100">
        <f t="shared" si="1"/>
        <v>169463</v>
      </c>
      <c r="N17" s="100"/>
      <c r="O17" s="101"/>
      <c r="P17" s="56"/>
      <c r="Q17" s="70"/>
      <c r="R17" s="76"/>
      <c r="S17" s="24">
        <f t="shared" si="2"/>
        <v>0</v>
      </c>
      <c r="T17" s="31">
        <f t="shared" si="3"/>
        <v>-169463</v>
      </c>
      <c r="U17" s="76">
        <f t="shared" si="4"/>
        <v>169463</v>
      </c>
      <c r="V17" s="76"/>
    </row>
    <row r="18" spans="1:22" s="24" customFormat="1" ht="22.5">
      <c r="A18" s="117">
        <f t="shared" si="5"/>
        <v>11</v>
      </c>
      <c r="B18" s="98" t="s">
        <v>28</v>
      </c>
      <c r="C18" s="96">
        <f>'[2]Держ упр'!$AA$18</f>
        <v>113049</v>
      </c>
      <c r="D18" s="97">
        <f>'[2]Культура'!$AA$17</f>
        <v>6758</v>
      </c>
      <c r="E18" s="98"/>
      <c r="F18" s="98"/>
      <c r="G18" s="97">
        <f>'[2]Освіта'!$AA$17</f>
        <v>0</v>
      </c>
      <c r="H18" s="98"/>
      <c r="I18" s="99">
        <f t="shared" si="0"/>
        <v>119807</v>
      </c>
      <c r="J18" s="100">
        <v>13345</v>
      </c>
      <c r="K18" s="100"/>
      <c r="L18" s="100"/>
      <c r="M18" s="100">
        <f t="shared" si="1"/>
        <v>-106462</v>
      </c>
      <c r="N18" s="100">
        <v>106462</v>
      </c>
      <c r="O18" s="101"/>
      <c r="P18" s="56">
        <f>SUM(N18-O18)</f>
        <v>106462</v>
      </c>
      <c r="Q18" s="70"/>
      <c r="R18" s="76"/>
      <c r="S18" s="24">
        <f t="shared" si="2"/>
        <v>1</v>
      </c>
      <c r="T18" s="31">
        <f t="shared" si="3"/>
        <v>106462</v>
      </c>
      <c r="U18" s="76">
        <f t="shared" si="4"/>
        <v>-106462</v>
      </c>
      <c r="V18" s="76"/>
    </row>
    <row r="19" spans="1:22" s="24" customFormat="1" ht="22.5">
      <c r="A19" s="117">
        <f t="shared" si="5"/>
        <v>12</v>
      </c>
      <c r="B19" s="98" t="s">
        <v>9</v>
      </c>
      <c r="C19" s="96">
        <f>'[2]Держ упр'!$AA$17</f>
        <v>126048</v>
      </c>
      <c r="D19" s="97">
        <f>'[2]Культура'!$AA$16</f>
        <v>0</v>
      </c>
      <c r="E19" s="98"/>
      <c r="F19" s="98"/>
      <c r="G19" s="97">
        <f>'[2]Освіта'!$AA$16</f>
        <v>0</v>
      </c>
      <c r="H19" s="98"/>
      <c r="I19" s="99">
        <f t="shared" si="0"/>
        <v>126048</v>
      </c>
      <c r="J19" s="100">
        <v>383078</v>
      </c>
      <c r="K19" s="100"/>
      <c r="L19" s="100"/>
      <c r="M19" s="100">
        <f t="shared" si="1"/>
        <v>257030</v>
      </c>
      <c r="N19" s="100"/>
      <c r="O19" s="101"/>
      <c r="P19" s="56"/>
      <c r="Q19" s="70"/>
      <c r="R19" s="76"/>
      <c r="S19" s="24">
        <f t="shared" si="2"/>
        <v>0</v>
      </c>
      <c r="T19" s="31">
        <f t="shared" si="3"/>
        <v>-257030</v>
      </c>
      <c r="U19" s="76">
        <f t="shared" si="4"/>
        <v>257030</v>
      </c>
      <c r="V19" s="76"/>
    </row>
    <row r="20" spans="1:22" s="24" customFormat="1" ht="22.5">
      <c r="A20" s="117">
        <f t="shared" si="5"/>
        <v>13</v>
      </c>
      <c r="B20" s="98" t="s">
        <v>10</v>
      </c>
      <c r="C20" s="96">
        <f>'[2]Держ упр'!$AA$19</f>
        <v>140250</v>
      </c>
      <c r="D20" s="97">
        <f>'[2]Культура'!$AA$18</f>
        <v>0</v>
      </c>
      <c r="E20" s="98"/>
      <c r="F20" s="98"/>
      <c r="G20" s="97">
        <f>'[2]Освіта'!$AA$18</f>
        <v>0</v>
      </c>
      <c r="H20" s="98"/>
      <c r="I20" s="99">
        <f t="shared" si="0"/>
        <v>140250</v>
      </c>
      <c r="J20" s="100">
        <v>468121</v>
      </c>
      <c r="K20" s="100"/>
      <c r="L20" s="100"/>
      <c r="M20" s="100">
        <f t="shared" si="1"/>
        <v>327871</v>
      </c>
      <c r="N20" s="100"/>
      <c r="O20" s="101"/>
      <c r="P20" s="56"/>
      <c r="Q20" s="70"/>
      <c r="R20" s="76"/>
      <c r="S20" s="24">
        <f t="shared" si="2"/>
        <v>0</v>
      </c>
      <c r="T20" s="31">
        <f t="shared" si="3"/>
        <v>-327871</v>
      </c>
      <c r="U20" s="76">
        <f t="shared" si="4"/>
        <v>327871</v>
      </c>
      <c r="V20" s="76"/>
    </row>
    <row r="21" spans="1:22" s="24" customFormat="1" ht="22.5">
      <c r="A21" s="117">
        <f t="shared" si="5"/>
        <v>14</v>
      </c>
      <c r="B21" s="98" t="s">
        <v>32</v>
      </c>
      <c r="C21" s="96">
        <f>'[2]Держ упр'!$AA$20</f>
        <v>126892</v>
      </c>
      <c r="D21" s="97">
        <f>'[2]Культура'!$AA$19</f>
        <v>0</v>
      </c>
      <c r="E21" s="98"/>
      <c r="F21" s="98"/>
      <c r="G21" s="97">
        <f>'[2]Освіта'!$AA$19</f>
        <v>0</v>
      </c>
      <c r="H21" s="98"/>
      <c r="I21" s="99">
        <f t="shared" si="0"/>
        <v>126892</v>
      </c>
      <c r="J21" s="100">
        <v>355657</v>
      </c>
      <c r="K21" s="100"/>
      <c r="L21" s="100"/>
      <c r="M21" s="100">
        <f t="shared" si="1"/>
        <v>228765</v>
      </c>
      <c r="N21" s="100"/>
      <c r="O21" s="101"/>
      <c r="P21" s="56"/>
      <c r="Q21" s="70"/>
      <c r="R21" s="76"/>
      <c r="S21" s="24">
        <f t="shared" si="2"/>
        <v>0</v>
      </c>
      <c r="T21" s="31">
        <f t="shared" si="3"/>
        <v>-228765</v>
      </c>
      <c r="U21" s="76">
        <f t="shared" si="4"/>
        <v>228765</v>
      </c>
      <c r="V21" s="76"/>
    </row>
    <row r="22" spans="1:22" s="24" customFormat="1" ht="22.5">
      <c r="A22" s="117">
        <f t="shared" si="5"/>
        <v>15</v>
      </c>
      <c r="B22" s="98" t="s">
        <v>11</v>
      </c>
      <c r="C22" s="96">
        <f>'[2]Держ упр'!$AA$21</f>
        <v>114499</v>
      </c>
      <c r="D22" s="97">
        <f>'[2]Культура'!$AA$20</f>
        <v>0</v>
      </c>
      <c r="E22" s="98"/>
      <c r="F22" s="98"/>
      <c r="G22" s="97">
        <f>'[2]Освіта'!$AA$20</f>
        <v>0</v>
      </c>
      <c r="H22" s="98"/>
      <c r="I22" s="99">
        <f t="shared" si="0"/>
        <v>114499</v>
      </c>
      <c r="J22" s="100">
        <v>334890</v>
      </c>
      <c r="K22" s="100"/>
      <c r="L22" s="100"/>
      <c r="M22" s="100">
        <f t="shared" si="1"/>
        <v>220391</v>
      </c>
      <c r="N22" s="100"/>
      <c r="O22" s="101"/>
      <c r="P22" s="56"/>
      <c r="Q22" s="70"/>
      <c r="R22" s="76"/>
      <c r="S22" s="24">
        <f t="shared" si="2"/>
        <v>0</v>
      </c>
      <c r="T22" s="31">
        <f t="shared" si="3"/>
        <v>-220391</v>
      </c>
      <c r="U22" s="76">
        <f t="shared" si="4"/>
        <v>220391</v>
      </c>
      <c r="V22" s="76"/>
    </row>
    <row r="23" spans="1:22" s="24" customFormat="1" ht="22.5">
      <c r="A23" s="117">
        <f t="shared" si="5"/>
        <v>16</v>
      </c>
      <c r="B23" s="98" t="s">
        <v>12</v>
      </c>
      <c r="C23" s="96">
        <f>'[2]Держ упр'!$AA$22</f>
        <v>158346</v>
      </c>
      <c r="D23" s="97">
        <f>'[2]Культура'!$AA$21</f>
        <v>4185</v>
      </c>
      <c r="E23" s="98"/>
      <c r="F23" s="98"/>
      <c r="G23" s="97">
        <f>'[2]Освіта'!$AA$21</f>
        <v>0</v>
      </c>
      <c r="H23" s="98"/>
      <c r="I23" s="99">
        <f t="shared" si="0"/>
        <v>162531</v>
      </c>
      <c r="J23" s="100">
        <v>161447</v>
      </c>
      <c r="K23" s="100"/>
      <c r="L23" s="100"/>
      <c r="M23" s="100">
        <f t="shared" si="1"/>
        <v>-1084</v>
      </c>
      <c r="N23" s="100">
        <v>1084</v>
      </c>
      <c r="O23" s="101"/>
      <c r="P23" s="56">
        <f>SUM(N23-O23)</f>
        <v>1084</v>
      </c>
      <c r="Q23" s="70"/>
      <c r="R23" s="76"/>
      <c r="S23" s="24">
        <f t="shared" si="2"/>
        <v>1</v>
      </c>
      <c r="T23" s="31">
        <f t="shared" si="3"/>
        <v>1084</v>
      </c>
      <c r="U23" s="76">
        <f t="shared" si="4"/>
        <v>-1084</v>
      </c>
      <c r="V23" s="76"/>
    </row>
    <row r="24" spans="1:22" s="24" customFormat="1" ht="22.5">
      <c r="A24" s="117">
        <f t="shared" si="5"/>
        <v>17</v>
      </c>
      <c r="B24" s="98" t="s">
        <v>13</v>
      </c>
      <c r="C24" s="96">
        <f>'[2]Держ упр'!$AA$23</f>
        <v>115203</v>
      </c>
      <c r="D24" s="97">
        <f>'[2]Культура'!$AA$22</f>
        <v>0</v>
      </c>
      <c r="E24" s="98"/>
      <c r="F24" s="98"/>
      <c r="G24" s="97">
        <f>'[2]Освіта'!$AA$22</f>
        <v>0</v>
      </c>
      <c r="H24" s="98"/>
      <c r="I24" s="99">
        <f t="shared" si="0"/>
        <v>115203</v>
      </c>
      <c r="J24" s="100">
        <v>368791</v>
      </c>
      <c r="K24" s="100"/>
      <c r="L24" s="100"/>
      <c r="M24" s="100">
        <f t="shared" si="1"/>
        <v>253588</v>
      </c>
      <c r="N24" s="100"/>
      <c r="O24" s="101"/>
      <c r="P24" s="56"/>
      <c r="Q24" s="70"/>
      <c r="R24" s="76"/>
      <c r="S24" s="24">
        <f t="shared" si="2"/>
        <v>0</v>
      </c>
      <c r="T24" s="31">
        <f t="shared" si="3"/>
        <v>-253588</v>
      </c>
      <c r="U24" s="76">
        <f t="shared" si="4"/>
        <v>253588</v>
      </c>
      <c r="V24" s="76"/>
    </row>
    <row r="25" spans="1:22" s="24" customFormat="1" ht="22.5">
      <c r="A25" s="117">
        <f t="shared" si="5"/>
        <v>18</v>
      </c>
      <c r="B25" s="98" t="s">
        <v>14</v>
      </c>
      <c r="C25" s="96">
        <f>'[2]Держ упр'!$AA$24</f>
        <v>170686</v>
      </c>
      <c r="D25" s="97">
        <f>'[2]Культура'!$AA$23</f>
        <v>7874</v>
      </c>
      <c r="E25" s="98"/>
      <c r="F25" s="98"/>
      <c r="G25" s="97">
        <f>'[2]Освіта'!$AA$23</f>
        <v>333136</v>
      </c>
      <c r="H25" s="98"/>
      <c r="I25" s="99">
        <f t="shared" si="0"/>
        <v>511696</v>
      </c>
      <c r="J25" s="100">
        <v>218170</v>
      </c>
      <c r="K25" s="100"/>
      <c r="L25" s="100"/>
      <c r="M25" s="100">
        <f t="shared" si="1"/>
        <v>-293526</v>
      </c>
      <c r="N25" s="100">
        <v>293526</v>
      </c>
      <c r="O25" s="101"/>
      <c r="P25" s="56">
        <f>SUM(N25-O25)</f>
        <v>293526</v>
      </c>
      <c r="Q25" s="70"/>
      <c r="R25" s="76"/>
      <c r="S25" s="24">
        <f t="shared" si="2"/>
        <v>1</v>
      </c>
      <c r="T25" s="31">
        <f t="shared" si="3"/>
        <v>293526</v>
      </c>
      <c r="U25" s="76">
        <f t="shared" si="4"/>
        <v>-293526</v>
      </c>
      <c r="V25" s="76"/>
    </row>
    <row r="26" spans="1:22" s="24" customFormat="1" ht="22.5">
      <c r="A26" s="117">
        <f t="shared" si="5"/>
        <v>19</v>
      </c>
      <c r="B26" s="98" t="s">
        <v>15</v>
      </c>
      <c r="C26" s="96">
        <f>'[2]Держ упр'!$AA$25</f>
        <v>109367</v>
      </c>
      <c r="D26" s="97">
        <f>'[2]Культура'!$AA$24</f>
        <v>22849</v>
      </c>
      <c r="E26" s="98"/>
      <c r="F26" s="98"/>
      <c r="G26" s="97">
        <f>'[2]Освіта'!$AA$24</f>
        <v>0</v>
      </c>
      <c r="H26" s="98"/>
      <c r="I26" s="99">
        <f t="shared" si="0"/>
        <v>132216</v>
      </c>
      <c r="J26" s="100">
        <v>83570</v>
      </c>
      <c r="K26" s="100"/>
      <c r="L26" s="100"/>
      <c r="M26" s="100">
        <f t="shared" si="1"/>
        <v>-48646</v>
      </c>
      <c r="N26" s="100">
        <v>48646</v>
      </c>
      <c r="O26" s="101"/>
      <c r="P26" s="56">
        <f>SUM(N26-O26)</f>
        <v>48646</v>
      </c>
      <c r="Q26" s="70"/>
      <c r="R26" s="76"/>
      <c r="S26" s="24">
        <f t="shared" si="2"/>
        <v>1</v>
      </c>
      <c r="T26" s="31">
        <f t="shared" si="3"/>
        <v>48646</v>
      </c>
      <c r="U26" s="76">
        <f t="shared" si="4"/>
        <v>-48646</v>
      </c>
      <c r="V26" s="76"/>
    </row>
    <row r="27" spans="1:22" s="24" customFormat="1" ht="22.5">
      <c r="A27" s="117">
        <f t="shared" si="5"/>
        <v>20</v>
      </c>
      <c r="B27" s="98" t="s">
        <v>16</v>
      </c>
      <c r="C27" s="96">
        <f>'[2]Держ упр'!$AA$26</f>
        <v>98510</v>
      </c>
      <c r="D27" s="97">
        <f>'[2]Культура'!$AA$25</f>
        <v>0</v>
      </c>
      <c r="E27" s="98"/>
      <c r="F27" s="98"/>
      <c r="G27" s="97">
        <f>'[2]Освіта'!$AA$25</f>
        <v>0</v>
      </c>
      <c r="H27" s="98"/>
      <c r="I27" s="99">
        <f t="shared" si="0"/>
        <v>98510</v>
      </c>
      <c r="J27" s="100">
        <v>48614</v>
      </c>
      <c r="K27" s="100"/>
      <c r="L27" s="100"/>
      <c r="M27" s="100">
        <f t="shared" si="1"/>
        <v>-49896</v>
      </c>
      <c r="N27" s="100">
        <v>49896</v>
      </c>
      <c r="O27" s="101"/>
      <c r="P27" s="56">
        <f>SUM(N27-O27)</f>
        <v>49896</v>
      </c>
      <c r="Q27" s="70"/>
      <c r="R27" s="76"/>
      <c r="S27" s="24">
        <f t="shared" si="2"/>
        <v>1</v>
      </c>
      <c r="T27" s="31">
        <f t="shared" si="3"/>
        <v>49896</v>
      </c>
      <c r="U27" s="76">
        <f t="shared" si="4"/>
        <v>-49896</v>
      </c>
      <c r="V27" s="76"/>
    </row>
    <row r="28" spans="1:22" s="24" customFormat="1" ht="22.5">
      <c r="A28" s="117">
        <f t="shared" si="5"/>
        <v>21</v>
      </c>
      <c r="B28" s="98" t="s">
        <v>17</v>
      </c>
      <c r="C28" s="96">
        <f>'[2]Держ упр'!$AA$27</f>
        <v>82960</v>
      </c>
      <c r="D28" s="97">
        <f>'[2]Культура'!$AA$26</f>
        <v>22332</v>
      </c>
      <c r="E28" s="98"/>
      <c r="F28" s="98"/>
      <c r="G28" s="97">
        <f>'[2]Освіта'!$AA$26</f>
        <v>0</v>
      </c>
      <c r="H28" s="98"/>
      <c r="I28" s="99">
        <f t="shared" si="0"/>
        <v>105292</v>
      </c>
      <c r="J28" s="100">
        <v>119262</v>
      </c>
      <c r="K28" s="100"/>
      <c r="L28" s="100"/>
      <c r="M28" s="100">
        <f t="shared" si="1"/>
        <v>13970</v>
      </c>
      <c r="N28" s="100"/>
      <c r="O28" s="101"/>
      <c r="P28" s="56"/>
      <c r="Q28" s="70"/>
      <c r="R28" s="76"/>
      <c r="S28" s="24">
        <f t="shared" si="2"/>
        <v>0</v>
      </c>
      <c r="T28" s="31">
        <f t="shared" si="3"/>
        <v>-13970</v>
      </c>
      <c r="U28" s="76">
        <f t="shared" si="4"/>
        <v>13970</v>
      </c>
      <c r="V28" s="76"/>
    </row>
    <row r="29" spans="1:22" s="24" customFormat="1" ht="22.5">
      <c r="A29" s="117">
        <f t="shared" si="5"/>
        <v>22</v>
      </c>
      <c r="B29" s="98" t="s">
        <v>34</v>
      </c>
      <c r="C29" s="96">
        <f>'[2]Держ упр'!$AA$28</f>
        <v>137640</v>
      </c>
      <c r="D29" s="97">
        <f>'[2]Культура'!$AA$27</f>
        <v>90805</v>
      </c>
      <c r="E29" s="98"/>
      <c r="F29" s="98"/>
      <c r="G29" s="97">
        <f>'[2]Освіта'!$AA$27</f>
        <v>0</v>
      </c>
      <c r="H29" s="98"/>
      <c r="I29" s="99">
        <f t="shared" si="0"/>
        <v>228445</v>
      </c>
      <c r="J29" s="100">
        <v>1551440</v>
      </c>
      <c r="K29" s="100"/>
      <c r="L29" s="100"/>
      <c r="M29" s="100">
        <f t="shared" si="1"/>
        <v>1322995</v>
      </c>
      <c r="N29" s="100"/>
      <c r="O29" s="101"/>
      <c r="P29" s="56"/>
      <c r="Q29" s="70"/>
      <c r="R29" s="76"/>
      <c r="S29" s="24">
        <f t="shared" si="2"/>
        <v>0</v>
      </c>
      <c r="T29" s="31">
        <f t="shared" si="3"/>
        <v>-1322995</v>
      </c>
      <c r="U29" s="76">
        <f t="shared" si="4"/>
        <v>1322995</v>
      </c>
      <c r="V29" s="76"/>
    </row>
    <row r="30" spans="1:22" s="24" customFormat="1" ht="22.5">
      <c r="A30" s="117">
        <f t="shared" si="5"/>
        <v>23</v>
      </c>
      <c r="B30" s="98" t="s">
        <v>18</v>
      </c>
      <c r="C30" s="96">
        <f>'[2]Держ упр'!$AA$29</f>
        <v>129964</v>
      </c>
      <c r="D30" s="97">
        <f>'[2]Культура'!$AA$28</f>
        <v>0</v>
      </c>
      <c r="E30" s="98"/>
      <c r="F30" s="98"/>
      <c r="G30" s="97">
        <f>'[2]Освіта'!$AA$28</f>
        <v>0</v>
      </c>
      <c r="H30" s="98"/>
      <c r="I30" s="99">
        <f t="shared" si="0"/>
        <v>129964</v>
      </c>
      <c r="J30" s="100">
        <v>204147</v>
      </c>
      <c r="K30" s="100"/>
      <c r="L30" s="100"/>
      <c r="M30" s="100">
        <f t="shared" si="1"/>
        <v>74183</v>
      </c>
      <c r="N30" s="100"/>
      <c r="O30" s="101"/>
      <c r="P30" s="56"/>
      <c r="Q30" s="70"/>
      <c r="R30" s="76"/>
      <c r="S30" s="24">
        <f t="shared" si="2"/>
        <v>0</v>
      </c>
      <c r="T30" s="31">
        <f t="shared" si="3"/>
        <v>-74183</v>
      </c>
      <c r="U30" s="76">
        <f t="shared" si="4"/>
        <v>74183</v>
      </c>
      <c r="V30" s="76"/>
    </row>
    <row r="31" spans="1:22" s="24" customFormat="1" ht="22.5">
      <c r="A31" s="117">
        <f t="shared" si="5"/>
        <v>24</v>
      </c>
      <c r="B31" s="98" t="s">
        <v>19</v>
      </c>
      <c r="C31" s="96">
        <f>'[2]Держ упр'!$AA$30</f>
        <v>67522</v>
      </c>
      <c r="D31" s="97">
        <f>'[2]Культура'!$AA$29</f>
        <v>32087</v>
      </c>
      <c r="E31" s="98"/>
      <c r="F31" s="98"/>
      <c r="G31" s="97">
        <f>'[2]Освіта'!$AA$29</f>
        <v>0</v>
      </c>
      <c r="H31" s="98"/>
      <c r="I31" s="99">
        <f t="shared" si="0"/>
        <v>99609</v>
      </c>
      <c r="J31" s="100">
        <v>133940</v>
      </c>
      <c r="K31" s="100"/>
      <c r="L31" s="100"/>
      <c r="M31" s="100">
        <f t="shared" si="1"/>
        <v>34331</v>
      </c>
      <c r="N31" s="100"/>
      <c r="O31" s="101"/>
      <c r="P31" s="56"/>
      <c r="Q31" s="70"/>
      <c r="R31" s="76"/>
      <c r="S31" s="24">
        <f t="shared" si="2"/>
        <v>0</v>
      </c>
      <c r="T31" s="31">
        <f t="shared" si="3"/>
        <v>-34331</v>
      </c>
      <c r="U31" s="76">
        <f t="shared" si="4"/>
        <v>34331</v>
      </c>
      <c r="V31" s="76"/>
    </row>
    <row r="32" spans="1:22" s="24" customFormat="1" ht="22.5">
      <c r="A32" s="117">
        <f t="shared" si="5"/>
        <v>25</v>
      </c>
      <c r="B32" s="98" t="s">
        <v>25</v>
      </c>
      <c r="C32" s="96">
        <f>'[2]Держ упр'!$AA$33</f>
        <v>143610</v>
      </c>
      <c r="D32" s="97">
        <f>'[2]Культура'!$AA$32</f>
        <v>0</v>
      </c>
      <c r="E32" s="98"/>
      <c r="F32" s="98"/>
      <c r="G32" s="97">
        <f>'[2]Освіта'!$AA$32</f>
        <v>0</v>
      </c>
      <c r="H32" s="98"/>
      <c r="I32" s="99">
        <f t="shared" si="0"/>
        <v>143610</v>
      </c>
      <c r="J32" s="100">
        <v>165590</v>
      </c>
      <c r="K32" s="100"/>
      <c r="L32" s="100"/>
      <c r="M32" s="100">
        <f t="shared" si="1"/>
        <v>21980</v>
      </c>
      <c r="N32" s="100"/>
      <c r="O32" s="101"/>
      <c r="P32" s="56"/>
      <c r="Q32" s="70"/>
      <c r="R32" s="76"/>
      <c r="S32" s="24">
        <f t="shared" si="2"/>
        <v>0</v>
      </c>
      <c r="T32" s="31">
        <f t="shared" si="3"/>
        <v>-21980</v>
      </c>
      <c r="U32" s="76">
        <f t="shared" si="4"/>
        <v>21980</v>
      </c>
      <c r="V32" s="76"/>
    </row>
    <row r="33" spans="1:22" s="24" customFormat="1" ht="22.5">
      <c r="A33" s="117">
        <f t="shared" si="5"/>
        <v>26</v>
      </c>
      <c r="B33" s="98" t="s">
        <v>20</v>
      </c>
      <c r="C33" s="96">
        <f>'[2]Держ упр'!$AA$31</f>
        <v>76624</v>
      </c>
      <c r="D33" s="97">
        <f>'[2]Культура'!$AA$30</f>
        <v>0</v>
      </c>
      <c r="E33" s="98"/>
      <c r="F33" s="98"/>
      <c r="G33" s="97">
        <f>'[2]Освіта'!$AA$30</f>
        <v>232078</v>
      </c>
      <c r="H33" s="98"/>
      <c r="I33" s="99">
        <f t="shared" si="0"/>
        <v>308702</v>
      </c>
      <c r="J33" s="100">
        <v>396367</v>
      </c>
      <c r="K33" s="100"/>
      <c r="L33" s="100"/>
      <c r="M33" s="100">
        <f t="shared" si="1"/>
        <v>87665</v>
      </c>
      <c r="N33" s="100"/>
      <c r="O33" s="101"/>
      <c r="P33" s="56"/>
      <c r="Q33" s="70"/>
      <c r="R33" s="76"/>
      <c r="S33" s="24">
        <f t="shared" si="2"/>
        <v>0</v>
      </c>
      <c r="T33" s="31">
        <f t="shared" si="3"/>
        <v>-87665</v>
      </c>
      <c r="U33" s="76">
        <f t="shared" si="4"/>
        <v>87665</v>
      </c>
      <c r="V33" s="76"/>
    </row>
    <row r="34" spans="1:22" s="24" customFormat="1" ht="22.5">
      <c r="A34" s="117">
        <f t="shared" si="5"/>
        <v>27</v>
      </c>
      <c r="B34" s="98" t="s">
        <v>21</v>
      </c>
      <c r="C34" s="96">
        <f>'[2]Держ упр'!$AA$32</f>
        <v>122702</v>
      </c>
      <c r="D34" s="97">
        <f>'[2]Культура'!$AA$31</f>
        <v>0</v>
      </c>
      <c r="E34" s="98"/>
      <c r="F34" s="98"/>
      <c r="G34" s="97">
        <f>'[2]Освіта'!$AA$31</f>
        <v>0</v>
      </c>
      <c r="H34" s="98"/>
      <c r="I34" s="99">
        <f t="shared" si="0"/>
        <v>122702</v>
      </c>
      <c r="J34" s="100">
        <v>528796</v>
      </c>
      <c r="K34" s="100"/>
      <c r="L34" s="100"/>
      <c r="M34" s="100">
        <f t="shared" si="1"/>
        <v>406094</v>
      </c>
      <c r="N34" s="100"/>
      <c r="O34" s="101"/>
      <c r="P34" s="56"/>
      <c r="Q34" s="70"/>
      <c r="R34" s="76"/>
      <c r="S34" s="24">
        <f t="shared" si="2"/>
        <v>0</v>
      </c>
      <c r="T34" s="31">
        <f t="shared" si="3"/>
        <v>-406094</v>
      </c>
      <c r="U34" s="76">
        <f t="shared" si="4"/>
        <v>406094</v>
      </c>
      <c r="V34" s="76"/>
    </row>
    <row r="35" spans="1:22" s="24" customFormat="1" ht="22.5">
      <c r="A35" s="117">
        <f t="shared" si="5"/>
        <v>28</v>
      </c>
      <c r="B35" s="98" t="s">
        <v>22</v>
      </c>
      <c r="C35" s="96">
        <f>'[2]Держ упр'!$AA$34</f>
        <v>184751</v>
      </c>
      <c r="D35" s="97">
        <f>'[2]Культура'!$AA$33</f>
        <v>0</v>
      </c>
      <c r="E35" s="98"/>
      <c r="F35" s="98"/>
      <c r="G35" s="97">
        <f>'[2]Освіта'!$AA$33</f>
        <v>112501</v>
      </c>
      <c r="H35" s="98"/>
      <c r="I35" s="99">
        <f t="shared" si="0"/>
        <v>297252</v>
      </c>
      <c r="J35" s="100">
        <v>345247</v>
      </c>
      <c r="K35" s="100"/>
      <c r="L35" s="100"/>
      <c r="M35" s="100">
        <f t="shared" si="1"/>
        <v>47995</v>
      </c>
      <c r="N35" s="100"/>
      <c r="O35" s="101"/>
      <c r="P35" s="56"/>
      <c r="Q35" s="70"/>
      <c r="R35" s="76"/>
      <c r="S35" s="24">
        <f t="shared" si="2"/>
        <v>0</v>
      </c>
      <c r="T35" s="31">
        <f t="shared" si="3"/>
        <v>-47995</v>
      </c>
      <c r="U35" s="76">
        <f t="shared" si="4"/>
        <v>47995</v>
      </c>
      <c r="V35" s="76"/>
    </row>
    <row r="36" spans="1:22" s="24" customFormat="1" ht="22.5">
      <c r="A36" s="117">
        <f t="shared" si="5"/>
        <v>29</v>
      </c>
      <c r="B36" s="98" t="s">
        <v>23</v>
      </c>
      <c r="C36" s="96">
        <f>'[2]Держ упр'!$AA$35</f>
        <v>164319</v>
      </c>
      <c r="D36" s="97">
        <f>'[2]Культура'!$AA$34</f>
        <v>16448</v>
      </c>
      <c r="E36" s="98"/>
      <c r="F36" s="98"/>
      <c r="G36" s="97">
        <f>'[2]Освіта'!$AA$34</f>
        <v>196989</v>
      </c>
      <c r="H36" s="98"/>
      <c r="I36" s="99">
        <f t="shared" si="0"/>
        <v>377756</v>
      </c>
      <c r="J36" s="100">
        <v>336713</v>
      </c>
      <c r="K36" s="100"/>
      <c r="L36" s="100"/>
      <c r="M36" s="100">
        <f t="shared" si="1"/>
        <v>-41043</v>
      </c>
      <c r="N36" s="100">
        <v>41043</v>
      </c>
      <c r="O36" s="101"/>
      <c r="P36" s="56">
        <f>SUM(N36-O36)</f>
        <v>41043</v>
      </c>
      <c r="Q36" s="70"/>
      <c r="R36" s="76"/>
      <c r="S36" s="24">
        <f t="shared" si="2"/>
        <v>1</v>
      </c>
      <c r="T36" s="31">
        <f t="shared" si="3"/>
        <v>41043</v>
      </c>
      <c r="U36" s="76">
        <f t="shared" si="4"/>
        <v>-41043</v>
      </c>
      <c r="V36" s="76"/>
    </row>
    <row r="37" spans="1:22" s="24" customFormat="1" ht="22.5">
      <c r="A37" s="117">
        <f t="shared" si="5"/>
        <v>30</v>
      </c>
      <c r="B37" s="98" t="s">
        <v>24</v>
      </c>
      <c r="C37" s="96">
        <f>'[2]Держ упр'!$AA$36</f>
        <v>56936</v>
      </c>
      <c r="D37" s="97">
        <f>'[2]Культура'!$AA$35</f>
        <v>0</v>
      </c>
      <c r="E37" s="98"/>
      <c r="F37" s="98"/>
      <c r="G37" s="97">
        <f>'[2]Освіта'!$AA$35</f>
        <v>0</v>
      </c>
      <c r="H37" s="98"/>
      <c r="I37" s="99">
        <f t="shared" si="0"/>
        <v>56936</v>
      </c>
      <c r="J37" s="100">
        <v>78863</v>
      </c>
      <c r="K37" s="100"/>
      <c r="L37" s="100"/>
      <c r="M37" s="100">
        <f t="shared" si="1"/>
        <v>21927</v>
      </c>
      <c r="N37" s="100"/>
      <c r="O37" s="101"/>
      <c r="P37" s="56"/>
      <c r="Q37" s="70"/>
      <c r="R37" s="76"/>
      <c r="S37" s="24">
        <f t="shared" si="2"/>
        <v>0</v>
      </c>
      <c r="T37" s="31">
        <f t="shared" si="3"/>
        <v>-21927</v>
      </c>
      <c r="U37" s="76">
        <f t="shared" si="4"/>
        <v>21927</v>
      </c>
      <c r="V37" s="76"/>
    </row>
    <row r="38" spans="1:22" s="77" customFormat="1" ht="22.5">
      <c r="A38" s="118"/>
      <c r="B38" s="119" t="s">
        <v>29</v>
      </c>
      <c r="C38" s="101">
        <f aca="true" t="shared" si="6" ref="C38:J38">SUM(C8:C37)</f>
        <v>3720905</v>
      </c>
      <c r="D38" s="101">
        <f t="shared" si="6"/>
        <v>433624</v>
      </c>
      <c r="E38" s="101">
        <f t="shared" si="6"/>
        <v>0</v>
      </c>
      <c r="F38" s="101">
        <f t="shared" si="6"/>
        <v>0</v>
      </c>
      <c r="G38" s="101">
        <f t="shared" si="6"/>
        <v>949778</v>
      </c>
      <c r="H38" s="101">
        <f t="shared" si="6"/>
        <v>0</v>
      </c>
      <c r="I38" s="101">
        <f t="shared" si="6"/>
        <v>5104307</v>
      </c>
      <c r="J38" s="101">
        <f t="shared" si="6"/>
        <v>9427875</v>
      </c>
      <c r="K38" s="101"/>
      <c r="L38" s="101">
        <f aca="true" t="shared" si="7" ref="L38:Q38">SUM(L8:L37)</f>
        <v>0</v>
      </c>
      <c r="M38" s="101">
        <f t="shared" si="7"/>
        <v>4323568</v>
      </c>
      <c r="N38" s="101">
        <f t="shared" si="7"/>
        <v>682129</v>
      </c>
      <c r="O38" s="101">
        <f t="shared" si="7"/>
        <v>0</v>
      </c>
      <c r="P38" s="56">
        <f t="shared" si="7"/>
        <v>682129</v>
      </c>
      <c r="Q38" s="56">
        <f t="shared" si="7"/>
        <v>0</v>
      </c>
      <c r="R38" s="76"/>
      <c r="S38" s="24">
        <f t="shared" si="2"/>
        <v>0</v>
      </c>
      <c r="T38" s="31">
        <f t="shared" si="3"/>
        <v>-4323568</v>
      </c>
      <c r="U38" s="76">
        <f t="shared" si="4"/>
        <v>4323568</v>
      </c>
      <c r="V38" s="76"/>
    </row>
    <row r="39" spans="1:22" s="24" customFormat="1" ht="22.5">
      <c r="A39" s="120">
        <v>31</v>
      </c>
      <c r="B39" s="98" t="s">
        <v>27</v>
      </c>
      <c r="C39" s="96">
        <f>'[2]Держ упр'!$AA$37</f>
        <v>559745</v>
      </c>
      <c r="D39" s="97">
        <f>'[2]Культура'!$AA$36</f>
        <v>0</v>
      </c>
      <c r="E39" s="98">
        <f>'[1]забезпеченість здрав'!$E$6+'[1]забезпеченість здрав'!$I$6+'[1]забезпеченість здрав'!$Q$6</f>
        <v>0</v>
      </c>
      <c r="F39" s="98"/>
      <c r="G39" s="97">
        <f>'[2]Освіта'!$AA$36</f>
        <v>1197191</v>
      </c>
      <c r="H39" s="98"/>
      <c r="I39" s="99">
        <f>SUM(C39:G39)</f>
        <v>1756936</v>
      </c>
      <c r="J39" s="100">
        <v>661209</v>
      </c>
      <c r="K39" s="100"/>
      <c r="L39" s="100"/>
      <c r="M39" s="100">
        <f>J39-L39-I39</f>
        <v>-1095727</v>
      </c>
      <c r="N39" s="100">
        <v>1095727</v>
      </c>
      <c r="O39" s="102"/>
      <c r="P39" s="56">
        <f>SUM(N39-O39)</f>
        <v>1095727</v>
      </c>
      <c r="Q39" s="70"/>
      <c r="R39" s="76"/>
      <c r="S39" s="24">
        <f t="shared" si="2"/>
        <v>1</v>
      </c>
      <c r="T39" s="31">
        <f t="shared" si="3"/>
        <v>1095727</v>
      </c>
      <c r="U39" s="76">
        <f t="shared" si="4"/>
        <v>-1095727</v>
      </c>
      <c r="V39" s="76"/>
    </row>
    <row r="40" spans="1:21" s="77" customFormat="1" ht="22.5">
      <c r="A40" s="121"/>
      <c r="B40" s="121" t="s">
        <v>30</v>
      </c>
      <c r="C40" s="102">
        <f aca="true" t="shared" si="8" ref="C40:J40">SUM(C38:C39)</f>
        <v>4280650</v>
      </c>
      <c r="D40" s="102">
        <f t="shared" si="8"/>
        <v>433624</v>
      </c>
      <c r="E40" s="102">
        <f t="shared" si="8"/>
        <v>0</v>
      </c>
      <c r="F40" s="102">
        <f t="shared" si="8"/>
        <v>0</v>
      </c>
      <c r="G40" s="102">
        <f t="shared" si="8"/>
        <v>2146969</v>
      </c>
      <c r="H40" s="102">
        <f t="shared" si="8"/>
        <v>0</v>
      </c>
      <c r="I40" s="102">
        <f t="shared" si="8"/>
        <v>6861243</v>
      </c>
      <c r="J40" s="102">
        <f t="shared" si="8"/>
        <v>10089084</v>
      </c>
      <c r="K40" s="102"/>
      <c r="L40" s="102">
        <f aca="true" t="shared" si="9" ref="L40:Q40">SUM(L38:L39)</f>
        <v>0</v>
      </c>
      <c r="M40" s="102">
        <f t="shared" si="9"/>
        <v>3227841</v>
      </c>
      <c r="N40" s="103">
        <f t="shared" si="9"/>
        <v>1777856</v>
      </c>
      <c r="O40" s="102">
        <f t="shared" si="9"/>
        <v>0</v>
      </c>
      <c r="P40" s="63">
        <f t="shared" si="9"/>
        <v>1777856</v>
      </c>
      <c r="Q40" s="63">
        <f t="shared" si="9"/>
        <v>0</v>
      </c>
      <c r="R40" s="76"/>
      <c r="S40" s="24">
        <f t="shared" si="2"/>
        <v>0</v>
      </c>
      <c r="T40" s="31">
        <f t="shared" si="3"/>
        <v>-3227841</v>
      </c>
      <c r="U40" s="76">
        <f t="shared" si="4"/>
        <v>3227841</v>
      </c>
    </row>
    <row r="41" spans="1:21" s="94" customFormat="1" ht="22.5">
      <c r="A41" s="122"/>
      <c r="B41" s="98" t="s">
        <v>95</v>
      </c>
      <c r="C41" s="101">
        <f>'[2]Держ упр'!$AA$6</f>
        <v>0</v>
      </c>
      <c r="D41" s="101">
        <f>'[2]Культура'!$AA$37</f>
        <v>0</v>
      </c>
      <c r="E41" s="101">
        <v>0</v>
      </c>
      <c r="F41" s="97">
        <f>'[2]Соц зах'!$AA$6+'[2]Молодь'!$AA$6</f>
        <v>167751</v>
      </c>
      <c r="G41" s="97">
        <f>'[2]Освіта'!$AA$37</f>
        <v>2369807</v>
      </c>
      <c r="H41" s="101">
        <v>0</v>
      </c>
      <c r="I41" s="104">
        <f>SUM(C41:G41)</f>
        <v>2537558</v>
      </c>
      <c r="J41" s="97">
        <v>630514</v>
      </c>
      <c r="K41" s="98"/>
      <c r="L41" s="97"/>
      <c r="M41" s="100">
        <f>J41-L41-I41</f>
        <v>-1907044</v>
      </c>
      <c r="N41" s="100">
        <v>1902494</v>
      </c>
      <c r="O41" s="101">
        <v>0</v>
      </c>
      <c r="P41" s="88">
        <f>SUM(N41-O41)</f>
        <v>1902494</v>
      </c>
      <c r="Q41" s="86">
        <v>634900</v>
      </c>
      <c r="R41" s="89"/>
      <c r="S41" s="90">
        <f t="shared" si="2"/>
        <v>1</v>
      </c>
      <c r="T41" s="91">
        <f t="shared" si="3"/>
        <v>1907044</v>
      </c>
      <c r="U41" s="89">
        <f t="shared" si="4"/>
        <v>-2541944</v>
      </c>
    </row>
    <row r="42" spans="1:21" s="3" customFormat="1" ht="22.5">
      <c r="A42" s="121"/>
      <c r="B42" s="121" t="s">
        <v>96</v>
      </c>
      <c r="C42" s="102">
        <f aca="true" t="shared" si="10" ref="C42:J42">C40+C41</f>
        <v>4280650</v>
      </c>
      <c r="D42" s="102">
        <f t="shared" si="10"/>
        <v>433624</v>
      </c>
      <c r="E42" s="102">
        <f t="shared" si="10"/>
        <v>0</v>
      </c>
      <c r="F42" s="102">
        <f t="shared" si="10"/>
        <v>167751</v>
      </c>
      <c r="G42" s="102">
        <f t="shared" si="10"/>
        <v>4516776</v>
      </c>
      <c r="H42" s="102">
        <f t="shared" si="10"/>
        <v>0</v>
      </c>
      <c r="I42" s="102">
        <f t="shared" si="10"/>
        <v>9398801</v>
      </c>
      <c r="J42" s="102">
        <f t="shared" si="10"/>
        <v>10719598</v>
      </c>
      <c r="K42" s="102"/>
      <c r="L42" s="102">
        <f aca="true" t="shared" si="11" ref="L42:Q42">L40+L41</f>
        <v>0</v>
      </c>
      <c r="M42" s="102">
        <f t="shared" si="11"/>
        <v>1320797</v>
      </c>
      <c r="N42" s="102">
        <f t="shared" si="11"/>
        <v>3680350</v>
      </c>
      <c r="O42" s="102">
        <f t="shared" si="11"/>
        <v>0</v>
      </c>
      <c r="P42" s="63">
        <f t="shared" si="11"/>
        <v>3680350</v>
      </c>
      <c r="Q42" s="62">
        <f t="shared" si="11"/>
        <v>634900</v>
      </c>
      <c r="R42" s="4"/>
      <c r="S42" s="1">
        <f t="shared" si="2"/>
        <v>0</v>
      </c>
      <c r="T42" s="21">
        <f t="shared" si="3"/>
        <v>-1320797</v>
      </c>
      <c r="U42" s="4">
        <f t="shared" si="4"/>
        <v>685897</v>
      </c>
    </row>
    <row r="43" ht="15.75">
      <c r="Q43" s="3">
        <v>634900</v>
      </c>
    </row>
    <row r="44" spans="9:16" ht="15.75">
      <c r="I44" s="22">
        <f>O44/M42</f>
        <v>0</v>
      </c>
      <c r="J44" s="30">
        <v>773956</v>
      </c>
      <c r="K44" s="30"/>
      <c r="L44" s="29">
        <v>1594716</v>
      </c>
      <c r="O44" s="38"/>
      <c r="P44" s="38"/>
    </row>
    <row r="45" spans="15:17" ht="15.75">
      <c r="O45" s="28">
        <f>O44-O40</f>
        <v>0</v>
      </c>
      <c r="P45" s="28"/>
      <c r="Q45" s="4">
        <f>O43/N40*N9</f>
        <v>0</v>
      </c>
    </row>
    <row r="48" spans="15:16" ht="15.75">
      <c r="O48" s="52">
        <f>SUM(O18:O47)</f>
        <v>0</v>
      </c>
      <c r="P48" s="71"/>
    </row>
  </sheetData>
  <mergeCells count="13">
    <mergeCell ref="A3:O3"/>
    <mergeCell ref="A4:O4"/>
    <mergeCell ref="C6:I6"/>
    <mergeCell ref="B6:B7"/>
    <mergeCell ref="A6:A7"/>
    <mergeCell ref="O6:O7"/>
    <mergeCell ref="M6:M7"/>
    <mergeCell ref="K6:K7"/>
    <mergeCell ref="J6:J7"/>
    <mergeCell ref="N6:N7"/>
    <mergeCell ref="L6:L7"/>
    <mergeCell ref="Q6:Q7"/>
    <mergeCell ref="P6:P7"/>
  </mergeCells>
  <conditionalFormatting sqref="U8:U42">
    <cfRule type="cellIs" priority="1" dxfId="0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120" verticalDpi="12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8"/>
  <sheetViews>
    <sheetView view="pageBreakPreview" zoomScale="85" zoomScaleSheetLayoutView="85" workbookViewId="0" topLeftCell="A1">
      <pane xSplit="2" ySplit="7" topLeftCell="K3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42" sqref="O42"/>
    </sheetView>
  </sheetViews>
  <sheetFormatPr defaultColWidth="9.00390625" defaultRowHeight="12.75"/>
  <cols>
    <col min="1" max="1" width="4.25390625" style="1" customWidth="1"/>
    <col min="2" max="2" width="41.00390625" style="1" customWidth="1"/>
    <col min="3" max="3" width="18.875" style="1" customWidth="1"/>
    <col min="4" max="4" width="17.125" style="1" customWidth="1"/>
    <col min="5" max="5" width="0.2421875" style="1" customWidth="1"/>
    <col min="6" max="6" width="18.625" style="1" customWidth="1"/>
    <col min="7" max="7" width="19.625" style="1" customWidth="1"/>
    <col min="8" max="8" width="0.12890625" style="1" customWidth="1"/>
    <col min="9" max="9" width="20.75390625" style="1" customWidth="1"/>
    <col min="10" max="10" width="19.25390625" style="1" customWidth="1"/>
    <col min="11" max="11" width="19.875" style="1" customWidth="1"/>
    <col min="12" max="12" width="18.375" style="1" customWidth="1"/>
    <col min="13" max="13" width="20.125" style="1" customWidth="1"/>
    <col min="14" max="14" width="20.375" style="1" customWidth="1"/>
    <col min="15" max="15" width="68.125" style="3" customWidth="1"/>
    <col min="16" max="16" width="18.375" style="3" hidden="1" customWidth="1"/>
    <col min="17" max="17" width="18.875" style="1" hidden="1" customWidth="1"/>
    <col min="18" max="18" width="11.625" style="1" customWidth="1"/>
    <col min="19" max="19" width="8.875" style="1" customWidth="1"/>
    <col min="20" max="20" width="12.75390625" style="1" customWidth="1"/>
    <col min="21" max="21" width="12.375" style="1" customWidth="1"/>
    <col min="22" max="16384" width="8.875" style="1" customWidth="1"/>
  </cols>
  <sheetData>
    <row r="1" spans="15:17" ht="15.75">
      <c r="O1" s="27" t="s">
        <v>82</v>
      </c>
      <c r="P1" s="27"/>
      <c r="Q1" s="2"/>
    </row>
    <row r="3" spans="1:17" ht="73.5" customHeight="1">
      <c r="A3" s="183" t="s">
        <v>147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68"/>
      <c r="Q3" s="20"/>
    </row>
    <row r="4" spans="1:17" s="24" customFormat="1" ht="43.5" customHeight="1">
      <c r="A4" s="172" t="s">
        <v>149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69"/>
      <c r="Q4" s="37"/>
    </row>
    <row r="5" spans="15:17" ht="21" customHeight="1">
      <c r="O5" s="27" t="s">
        <v>36</v>
      </c>
      <c r="P5" s="27"/>
      <c r="Q5" s="2"/>
    </row>
    <row r="6" spans="1:17" ht="42.75" customHeight="1">
      <c r="A6" s="193" t="s">
        <v>31</v>
      </c>
      <c r="B6" s="193" t="s">
        <v>33</v>
      </c>
      <c r="C6" s="190" t="s">
        <v>84</v>
      </c>
      <c r="D6" s="191"/>
      <c r="E6" s="191"/>
      <c r="F6" s="191"/>
      <c r="G6" s="191"/>
      <c r="H6" s="191"/>
      <c r="I6" s="192"/>
      <c r="J6" s="165" t="s">
        <v>99</v>
      </c>
      <c r="K6" s="193"/>
      <c r="L6" s="165" t="s">
        <v>139</v>
      </c>
      <c r="M6" s="193" t="s">
        <v>130</v>
      </c>
      <c r="N6" s="193" t="s">
        <v>142</v>
      </c>
      <c r="O6" s="195" t="s">
        <v>85</v>
      </c>
      <c r="P6" s="181" t="s">
        <v>143</v>
      </c>
      <c r="Q6" s="180" t="s">
        <v>122</v>
      </c>
    </row>
    <row r="7" spans="1:17" ht="49.5" customHeight="1">
      <c r="A7" s="194"/>
      <c r="B7" s="194"/>
      <c r="C7" s="113" t="s">
        <v>83</v>
      </c>
      <c r="D7" s="113" t="s">
        <v>45</v>
      </c>
      <c r="E7" s="113" t="s">
        <v>93</v>
      </c>
      <c r="F7" s="113" t="s">
        <v>138</v>
      </c>
      <c r="G7" s="113" t="s">
        <v>39</v>
      </c>
      <c r="H7" s="113" t="s">
        <v>98</v>
      </c>
      <c r="I7" s="114" t="s">
        <v>114</v>
      </c>
      <c r="J7" s="165"/>
      <c r="K7" s="194"/>
      <c r="L7" s="165"/>
      <c r="M7" s="194"/>
      <c r="N7" s="194"/>
      <c r="O7" s="196"/>
      <c r="P7" s="182"/>
      <c r="Q7" s="180"/>
    </row>
    <row r="8" spans="1:22" ht="22.5">
      <c r="A8" s="115">
        <v>1</v>
      </c>
      <c r="B8" s="116" t="s">
        <v>0</v>
      </c>
      <c r="C8" s="96">
        <f>'[2]Держ упр'!$AA$7</f>
        <v>112980</v>
      </c>
      <c r="D8" s="97">
        <f>'[2]Культура'!$AA$6</f>
        <v>105201</v>
      </c>
      <c r="E8" s="98"/>
      <c r="F8" s="98"/>
      <c r="G8" s="97">
        <f>'[2]Освіта'!$AA$6</f>
        <v>0</v>
      </c>
      <c r="H8" s="98"/>
      <c r="I8" s="99">
        <f aca="true" t="shared" si="0" ref="I8:I37">SUM(C8:G8)</f>
        <v>218181</v>
      </c>
      <c r="J8" s="100">
        <v>238311</v>
      </c>
      <c r="K8" s="100"/>
      <c r="L8" s="100"/>
      <c r="M8" s="100">
        <f aca="true" t="shared" si="1" ref="M8:M37">J8-L8-I8</f>
        <v>20130</v>
      </c>
      <c r="N8" s="100"/>
      <c r="O8" s="101"/>
      <c r="P8" s="55"/>
      <c r="Q8" s="65"/>
      <c r="R8" s="4"/>
      <c r="S8" s="1">
        <f aca="true" t="shared" si="2" ref="S8:S42">IF(T8&gt;0,1,0)</f>
        <v>0</v>
      </c>
      <c r="T8" s="21">
        <f aca="true" t="shared" si="3" ref="T8:T42">I8-J8-L8</f>
        <v>-20130</v>
      </c>
      <c r="U8" s="4">
        <f aca="true" t="shared" si="4" ref="U8:U42">M8-O8-Q8</f>
        <v>20130</v>
      </c>
      <c r="V8" s="4"/>
    </row>
    <row r="9" spans="1:22" s="24" customFormat="1" ht="22.5">
      <c r="A9" s="117">
        <f aca="true" t="shared" si="5" ref="A9:A37">A8+1</f>
        <v>2</v>
      </c>
      <c r="B9" s="116" t="s">
        <v>1</v>
      </c>
      <c r="C9" s="96">
        <f>'[2]Держ упр'!$AA$8</f>
        <v>128464</v>
      </c>
      <c r="D9" s="97">
        <f>'[2]Культура'!$AA$7</f>
        <v>3531</v>
      </c>
      <c r="E9" s="98"/>
      <c r="F9" s="98"/>
      <c r="G9" s="97">
        <f>'[2]Освіта'!$AA$7</f>
        <v>0</v>
      </c>
      <c r="H9" s="98"/>
      <c r="I9" s="99">
        <f t="shared" si="0"/>
        <v>131995</v>
      </c>
      <c r="J9" s="100">
        <v>192359</v>
      </c>
      <c r="K9" s="100"/>
      <c r="L9" s="100"/>
      <c r="M9" s="100">
        <f t="shared" si="1"/>
        <v>60364</v>
      </c>
      <c r="N9" s="100"/>
      <c r="O9" s="101"/>
      <c r="P9" s="56"/>
      <c r="Q9" s="70"/>
      <c r="R9" s="76"/>
      <c r="S9" s="24">
        <f t="shared" si="2"/>
        <v>0</v>
      </c>
      <c r="T9" s="31">
        <f t="shared" si="3"/>
        <v>-60364</v>
      </c>
      <c r="U9" s="76">
        <f t="shared" si="4"/>
        <v>60364</v>
      </c>
      <c r="V9" s="76"/>
    </row>
    <row r="10" spans="1:22" s="24" customFormat="1" ht="22.5">
      <c r="A10" s="117">
        <f t="shared" si="5"/>
        <v>3</v>
      </c>
      <c r="B10" s="116" t="s">
        <v>2</v>
      </c>
      <c r="C10" s="96">
        <f>'[2]Держ упр'!$AA$9</f>
        <v>180673</v>
      </c>
      <c r="D10" s="97">
        <f>'[2]Культура'!$AA$8</f>
        <v>47034</v>
      </c>
      <c r="E10" s="98"/>
      <c r="F10" s="98"/>
      <c r="G10" s="97">
        <f>'[2]Освіта'!$AA$8</f>
        <v>0</v>
      </c>
      <c r="H10" s="98"/>
      <c r="I10" s="99">
        <f t="shared" si="0"/>
        <v>227707</v>
      </c>
      <c r="J10" s="100">
        <v>176318</v>
      </c>
      <c r="K10" s="100"/>
      <c r="L10" s="100"/>
      <c r="M10" s="100">
        <f t="shared" si="1"/>
        <v>-51389</v>
      </c>
      <c r="N10" s="100">
        <v>51389</v>
      </c>
      <c r="O10" s="101"/>
      <c r="P10" s="56">
        <f>SUM(N10-O10)</f>
        <v>51389</v>
      </c>
      <c r="Q10" s="70"/>
      <c r="R10" s="76"/>
      <c r="S10" s="24">
        <f t="shared" si="2"/>
        <v>1</v>
      </c>
      <c r="T10" s="31">
        <f t="shared" si="3"/>
        <v>51389</v>
      </c>
      <c r="U10" s="76">
        <f t="shared" si="4"/>
        <v>-51389</v>
      </c>
      <c r="V10" s="76"/>
    </row>
    <row r="11" spans="1:22" s="24" customFormat="1" ht="22.5">
      <c r="A11" s="117">
        <f t="shared" si="5"/>
        <v>4</v>
      </c>
      <c r="B11" s="98" t="s">
        <v>3</v>
      </c>
      <c r="C11" s="96">
        <f>'[2]Держ упр'!$AA$10</f>
        <v>175427</v>
      </c>
      <c r="D11" s="97">
        <f>'[2]Культура'!$AA$9</f>
        <v>0</v>
      </c>
      <c r="E11" s="98"/>
      <c r="F11" s="98"/>
      <c r="G11" s="97">
        <f>'[2]Освіта'!$AA$9</f>
        <v>0</v>
      </c>
      <c r="H11" s="98"/>
      <c r="I11" s="99">
        <f t="shared" si="0"/>
        <v>175427</v>
      </c>
      <c r="J11" s="100">
        <v>457763</v>
      </c>
      <c r="K11" s="100"/>
      <c r="L11" s="100"/>
      <c r="M11" s="100">
        <f t="shared" si="1"/>
        <v>282336</v>
      </c>
      <c r="N11" s="100"/>
      <c r="O11" s="101"/>
      <c r="P11" s="56"/>
      <c r="Q11" s="70"/>
      <c r="R11" s="76"/>
      <c r="S11" s="24">
        <f t="shared" si="2"/>
        <v>0</v>
      </c>
      <c r="T11" s="31">
        <f t="shared" si="3"/>
        <v>-282336</v>
      </c>
      <c r="U11" s="76">
        <f t="shared" si="4"/>
        <v>282336</v>
      </c>
      <c r="V11" s="76"/>
    </row>
    <row r="12" spans="1:22" s="24" customFormat="1" ht="22.5">
      <c r="A12" s="117">
        <f t="shared" si="5"/>
        <v>5</v>
      </c>
      <c r="B12" s="98" t="s">
        <v>4</v>
      </c>
      <c r="C12" s="96">
        <f>'[2]Держ упр'!$AA$11</f>
        <v>96677</v>
      </c>
      <c r="D12" s="97">
        <f>'[2]Культура'!$AA$10</f>
        <v>52017</v>
      </c>
      <c r="E12" s="98"/>
      <c r="F12" s="98"/>
      <c r="G12" s="97">
        <f>'[2]Освіта'!$AA$10</f>
        <v>0</v>
      </c>
      <c r="H12" s="98"/>
      <c r="I12" s="99">
        <f t="shared" si="0"/>
        <v>148694</v>
      </c>
      <c r="J12" s="100">
        <v>82656</v>
      </c>
      <c r="K12" s="100"/>
      <c r="L12" s="100"/>
      <c r="M12" s="100">
        <f t="shared" si="1"/>
        <v>-66038</v>
      </c>
      <c r="N12" s="100">
        <v>66038</v>
      </c>
      <c r="O12" s="101"/>
      <c r="P12" s="56">
        <f>SUM(N12-O12)</f>
        <v>66038</v>
      </c>
      <c r="Q12" s="70"/>
      <c r="R12" s="76"/>
      <c r="S12" s="24">
        <f t="shared" si="2"/>
        <v>1</v>
      </c>
      <c r="T12" s="31">
        <f t="shared" si="3"/>
        <v>66038</v>
      </c>
      <c r="U12" s="76">
        <f t="shared" si="4"/>
        <v>-66038</v>
      </c>
      <c r="V12" s="76"/>
    </row>
    <row r="13" spans="1:22" s="24" customFormat="1" ht="22.5">
      <c r="A13" s="117">
        <f t="shared" si="5"/>
        <v>6</v>
      </c>
      <c r="B13" s="98" t="s">
        <v>5</v>
      </c>
      <c r="C13" s="96">
        <f>'[2]Держ упр'!$AA$12</f>
        <v>162125</v>
      </c>
      <c r="D13" s="97">
        <f>'[2]Культура'!$AA$11</f>
        <v>0</v>
      </c>
      <c r="E13" s="98"/>
      <c r="F13" s="98"/>
      <c r="G13" s="97">
        <f>'[2]Освіта'!$AA$11</f>
        <v>0</v>
      </c>
      <c r="H13" s="98"/>
      <c r="I13" s="99">
        <f t="shared" si="0"/>
        <v>162125</v>
      </c>
      <c r="J13" s="100">
        <v>255117</v>
      </c>
      <c r="K13" s="100"/>
      <c r="L13" s="100"/>
      <c r="M13" s="100">
        <f t="shared" si="1"/>
        <v>92992</v>
      </c>
      <c r="N13" s="100"/>
      <c r="O13" s="101"/>
      <c r="P13" s="56"/>
      <c r="Q13" s="70"/>
      <c r="R13" s="76"/>
      <c r="S13" s="24">
        <f t="shared" si="2"/>
        <v>0</v>
      </c>
      <c r="T13" s="31">
        <f t="shared" si="3"/>
        <v>-92992</v>
      </c>
      <c r="U13" s="76">
        <f t="shared" si="4"/>
        <v>92992</v>
      </c>
      <c r="V13" s="76"/>
    </row>
    <row r="14" spans="1:22" s="24" customFormat="1" ht="22.5">
      <c r="A14" s="117">
        <f t="shared" si="5"/>
        <v>7</v>
      </c>
      <c r="B14" s="98" t="s">
        <v>7</v>
      </c>
      <c r="C14" s="96">
        <f>'[2]Держ упр'!$AA$14</f>
        <v>103778</v>
      </c>
      <c r="D14" s="97">
        <f>'[2]Культура'!$AA$13</f>
        <v>22503</v>
      </c>
      <c r="E14" s="98"/>
      <c r="F14" s="98"/>
      <c r="G14" s="97">
        <f>'[2]Освіта'!$AA$13</f>
        <v>0</v>
      </c>
      <c r="H14" s="98"/>
      <c r="I14" s="99">
        <f t="shared" si="0"/>
        <v>126281</v>
      </c>
      <c r="J14" s="100">
        <v>176767</v>
      </c>
      <c r="K14" s="100"/>
      <c r="L14" s="100"/>
      <c r="M14" s="100">
        <f t="shared" si="1"/>
        <v>50486</v>
      </c>
      <c r="N14" s="100"/>
      <c r="O14" s="101"/>
      <c r="P14" s="56"/>
      <c r="Q14" s="70"/>
      <c r="R14" s="76"/>
      <c r="S14" s="24">
        <f t="shared" si="2"/>
        <v>0</v>
      </c>
      <c r="T14" s="31">
        <f t="shared" si="3"/>
        <v>-50486</v>
      </c>
      <c r="U14" s="76">
        <f t="shared" si="4"/>
        <v>50486</v>
      </c>
      <c r="V14" s="76"/>
    </row>
    <row r="15" spans="1:22" s="24" customFormat="1" ht="22.5">
      <c r="A15" s="117">
        <f t="shared" si="5"/>
        <v>8</v>
      </c>
      <c r="B15" s="98" t="s">
        <v>6</v>
      </c>
      <c r="C15" s="96">
        <f>'[2]Держ упр'!$AA$13</f>
        <v>142000</v>
      </c>
      <c r="D15" s="97">
        <f>'[2]Культура'!$AA$12</f>
        <v>0</v>
      </c>
      <c r="E15" s="98"/>
      <c r="F15" s="98"/>
      <c r="G15" s="97">
        <f>'[2]Освіта'!$AA$12</f>
        <v>75074</v>
      </c>
      <c r="H15" s="98"/>
      <c r="I15" s="99">
        <f t="shared" si="0"/>
        <v>217074</v>
      </c>
      <c r="J15" s="100">
        <v>1228215</v>
      </c>
      <c r="K15" s="100"/>
      <c r="L15" s="100"/>
      <c r="M15" s="100">
        <f t="shared" si="1"/>
        <v>1011141</v>
      </c>
      <c r="N15" s="100"/>
      <c r="O15" s="101"/>
      <c r="P15" s="56"/>
      <c r="Q15" s="70"/>
      <c r="R15" s="76"/>
      <c r="S15" s="24">
        <f t="shared" si="2"/>
        <v>0</v>
      </c>
      <c r="T15" s="31">
        <f t="shared" si="3"/>
        <v>-1011141</v>
      </c>
      <c r="U15" s="76">
        <f t="shared" si="4"/>
        <v>1011141</v>
      </c>
      <c r="V15" s="76"/>
    </row>
    <row r="16" spans="1:22" s="24" customFormat="1" ht="22.5">
      <c r="A16" s="117">
        <f t="shared" si="5"/>
        <v>9</v>
      </c>
      <c r="B16" s="98" t="s">
        <v>26</v>
      </c>
      <c r="C16" s="96">
        <f>'[2]Держ упр'!$AA$15</f>
        <v>106812</v>
      </c>
      <c r="D16" s="97">
        <f>'[2]Культура'!$AA$14</f>
        <v>0</v>
      </c>
      <c r="E16" s="98"/>
      <c r="F16" s="98"/>
      <c r="G16" s="97">
        <f>'[2]Освіта'!$AA$14</f>
        <v>0</v>
      </c>
      <c r="H16" s="98"/>
      <c r="I16" s="99">
        <f t="shared" si="0"/>
        <v>106812</v>
      </c>
      <c r="J16" s="100">
        <v>82767</v>
      </c>
      <c r="K16" s="100"/>
      <c r="L16" s="100"/>
      <c r="M16" s="100">
        <f t="shared" si="1"/>
        <v>-24045</v>
      </c>
      <c r="N16" s="100">
        <v>24045</v>
      </c>
      <c r="O16" s="101"/>
      <c r="P16" s="56">
        <f>SUM(N16-O16)</f>
        <v>24045</v>
      </c>
      <c r="Q16" s="70"/>
      <c r="R16" s="76"/>
      <c r="S16" s="24">
        <f t="shared" si="2"/>
        <v>1</v>
      </c>
      <c r="T16" s="31">
        <f t="shared" si="3"/>
        <v>24045</v>
      </c>
      <c r="U16" s="76">
        <f t="shared" si="4"/>
        <v>-24045</v>
      </c>
      <c r="V16" s="76"/>
    </row>
    <row r="17" spans="1:22" s="24" customFormat="1" ht="22.5">
      <c r="A17" s="117">
        <f t="shared" si="5"/>
        <v>10</v>
      </c>
      <c r="B17" s="98" t="s">
        <v>8</v>
      </c>
      <c r="C17" s="96">
        <f>'[2]Держ упр'!$AA$16</f>
        <v>72091</v>
      </c>
      <c r="D17" s="97">
        <f>'[2]Культура'!$AA$15</f>
        <v>0</v>
      </c>
      <c r="E17" s="98"/>
      <c r="F17" s="98"/>
      <c r="G17" s="97">
        <f>'[2]Освіта'!$AA$15</f>
        <v>0</v>
      </c>
      <c r="H17" s="98"/>
      <c r="I17" s="99">
        <f t="shared" si="0"/>
        <v>72091</v>
      </c>
      <c r="J17" s="100">
        <v>241554</v>
      </c>
      <c r="K17" s="100"/>
      <c r="L17" s="100"/>
      <c r="M17" s="100">
        <f t="shared" si="1"/>
        <v>169463</v>
      </c>
      <c r="N17" s="100"/>
      <c r="O17" s="101"/>
      <c r="P17" s="56"/>
      <c r="Q17" s="70"/>
      <c r="R17" s="76"/>
      <c r="S17" s="24">
        <f t="shared" si="2"/>
        <v>0</v>
      </c>
      <c r="T17" s="31">
        <f t="shared" si="3"/>
        <v>-169463</v>
      </c>
      <c r="U17" s="76">
        <f t="shared" si="4"/>
        <v>169463</v>
      </c>
      <c r="V17" s="76"/>
    </row>
    <row r="18" spans="1:22" s="24" customFormat="1" ht="22.5">
      <c r="A18" s="117">
        <f t="shared" si="5"/>
        <v>11</v>
      </c>
      <c r="B18" s="98" t="s">
        <v>28</v>
      </c>
      <c r="C18" s="96">
        <f>'[2]Держ упр'!$AA$18</f>
        <v>113049</v>
      </c>
      <c r="D18" s="97">
        <f>'[2]Культура'!$AA$17</f>
        <v>6758</v>
      </c>
      <c r="E18" s="98"/>
      <c r="F18" s="98"/>
      <c r="G18" s="97">
        <f>'[2]Освіта'!$AA$17</f>
        <v>0</v>
      </c>
      <c r="H18" s="98"/>
      <c r="I18" s="99">
        <f t="shared" si="0"/>
        <v>119807</v>
      </c>
      <c r="J18" s="100">
        <v>13345</v>
      </c>
      <c r="K18" s="100"/>
      <c r="L18" s="100"/>
      <c r="M18" s="100">
        <f t="shared" si="1"/>
        <v>-106462</v>
      </c>
      <c r="N18" s="100">
        <v>106462</v>
      </c>
      <c r="O18" s="101"/>
      <c r="P18" s="56">
        <f>SUM(N18-O18)</f>
        <v>106462</v>
      </c>
      <c r="Q18" s="70"/>
      <c r="R18" s="76"/>
      <c r="S18" s="24">
        <f t="shared" si="2"/>
        <v>1</v>
      </c>
      <c r="T18" s="31">
        <f t="shared" si="3"/>
        <v>106462</v>
      </c>
      <c r="U18" s="76">
        <f t="shared" si="4"/>
        <v>-106462</v>
      </c>
      <c r="V18" s="76"/>
    </row>
    <row r="19" spans="1:22" s="24" customFormat="1" ht="22.5">
      <c r="A19" s="117">
        <f t="shared" si="5"/>
        <v>12</v>
      </c>
      <c r="B19" s="98" t="s">
        <v>9</v>
      </c>
      <c r="C19" s="96">
        <f>'[2]Держ упр'!$AA$17</f>
        <v>126048</v>
      </c>
      <c r="D19" s="97">
        <f>'[2]Культура'!$AA$16</f>
        <v>0</v>
      </c>
      <c r="E19" s="98"/>
      <c r="F19" s="98"/>
      <c r="G19" s="97">
        <f>'[2]Освіта'!$AA$16</f>
        <v>0</v>
      </c>
      <c r="H19" s="98"/>
      <c r="I19" s="99">
        <f t="shared" si="0"/>
        <v>126048</v>
      </c>
      <c r="J19" s="100">
        <v>383078</v>
      </c>
      <c r="K19" s="100"/>
      <c r="L19" s="100"/>
      <c r="M19" s="100">
        <f t="shared" si="1"/>
        <v>257030</v>
      </c>
      <c r="N19" s="100"/>
      <c r="O19" s="101"/>
      <c r="P19" s="56"/>
      <c r="Q19" s="70"/>
      <c r="R19" s="76"/>
      <c r="S19" s="24">
        <f t="shared" si="2"/>
        <v>0</v>
      </c>
      <c r="T19" s="31">
        <f t="shared" si="3"/>
        <v>-257030</v>
      </c>
      <c r="U19" s="76">
        <f t="shared" si="4"/>
        <v>257030</v>
      </c>
      <c r="V19" s="76"/>
    </row>
    <row r="20" spans="1:22" s="24" customFormat="1" ht="22.5">
      <c r="A20" s="117">
        <f t="shared" si="5"/>
        <v>13</v>
      </c>
      <c r="B20" s="98" t="s">
        <v>10</v>
      </c>
      <c r="C20" s="96">
        <f>'[2]Держ упр'!$AA$19</f>
        <v>140250</v>
      </c>
      <c r="D20" s="97">
        <f>'[2]Культура'!$AA$18</f>
        <v>0</v>
      </c>
      <c r="E20" s="98"/>
      <c r="F20" s="98"/>
      <c r="G20" s="97">
        <f>'[2]Освіта'!$AA$18</f>
        <v>0</v>
      </c>
      <c r="H20" s="98"/>
      <c r="I20" s="99">
        <f t="shared" si="0"/>
        <v>140250</v>
      </c>
      <c r="J20" s="100">
        <v>468121</v>
      </c>
      <c r="K20" s="100"/>
      <c r="L20" s="100"/>
      <c r="M20" s="100">
        <f t="shared" si="1"/>
        <v>327871</v>
      </c>
      <c r="N20" s="100"/>
      <c r="O20" s="101"/>
      <c r="P20" s="56"/>
      <c r="Q20" s="70"/>
      <c r="R20" s="76"/>
      <c r="S20" s="24">
        <f t="shared" si="2"/>
        <v>0</v>
      </c>
      <c r="T20" s="31">
        <f t="shared" si="3"/>
        <v>-327871</v>
      </c>
      <c r="U20" s="76">
        <f t="shared" si="4"/>
        <v>327871</v>
      </c>
      <c r="V20" s="76"/>
    </row>
    <row r="21" spans="1:22" s="24" customFormat="1" ht="22.5">
      <c r="A21" s="117">
        <f t="shared" si="5"/>
        <v>14</v>
      </c>
      <c r="B21" s="98" t="s">
        <v>32</v>
      </c>
      <c r="C21" s="96">
        <f>'[2]Держ упр'!$AA$20</f>
        <v>126892</v>
      </c>
      <c r="D21" s="97">
        <f>'[2]Культура'!$AA$19</f>
        <v>0</v>
      </c>
      <c r="E21" s="98"/>
      <c r="F21" s="98"/>
      <c r="G21" s="97">
        <f>'[2]Освіта'!$AA$19</f>
        <v>0</v>
      </c>
      <c r="H21" s="98"/>
      <c r="I21" s="99">
        <f t="shared" si="0"/>
        <v>126892</v>
      </c>
      <c r="J21" s="100">
        <v>355657</v>
      </c>
      <c r="K21" s="100"/>
      <c r="L21" s="100"/>
      <c r="M21" s="100">
        <f t="shared" si="1"/>
        <v>228765</v>
      </c>
      <c r="N21" s="100"/>
      <c r="O21" s="101"/>
      <c r="P21" s="56"/>
      <c r="Q21" s="70"/>
      <c r="R21" s="76"/>
      <c r="S21" s="24">
        <f t="shared" si="2"/>
        <v>0</v>
      </c>
      <c r="T21" s="31">
        <f t="shared" si="3"/>
        <v>-228765</v>
      </c>
      <c r="U21" s="76">
        <f t="shared" si="4"/>
        <v>228765</v>
      </c>
      <c r="V21" s="76"/>
    </row>
    <row r="22" spans="1:22" s="24" customFormat="1" ht="22.5">
      <c r="A22" s="117">
        <f t="shared" si="5"/>
        <v>15</v>
      </c>
      <c r="B22" s="98" t="s">
        <v>11</v>
      </c>
      <c r="C22" s="96">
        <f>'[2]Держ упр'!$AA$21</f>
        <v>114499</v>
      </c>
      <c r="D22" s="97">
        <f>'[2]Культура'!$AA$20</f>
        <v>0</v>
      </c>
      <c r="E22" s="98"/>
      <c r="F22" s="98"/>
      <c r="G22" s="97">
        <f>'[2]Освіта'!$AA$20</f>
        <v>0</v>
      </c>
      <c r="H22" s="98"/>
      <c r="I22" s="99">
        <f t="shared" si="0"/>
        <v>114499</v>
      </c>
      <c r="J22" s="100">
        <v>334890</v>
      </c>
      <c r="K22" s="100"/>
      <c r="L22" s="100"/>
      <c r="M22" s="100">
        <f t="shared" si="1"/>
        <v>220391</v>
      </c>
      <c r="N22" s="100"/>
      <c r="O22" s="101"/>
      <c r="P22" s="56"/>
      <c r="Q22" s="70"/>
      <c r="R22" s="76"/>
      <c r="S22" s="24">
        <f t="shared" si="2"/>
        <v>0</v>
      </c>
      <c r="T22" s="31">
        <f t="shared" si="3"/>
        <v>-220391</v>
      </c>
      <c r="U22" s="76">
        <f t="shared" si="4"/>
        <v>220391</v>
      </c>
      <c r="V22" s="76"/>
    </row>
    <row r="23" spans="1:22" s="24" customFormat="1" ht="22.5">
      <c r="A23" s="117">
        <f t="shared" si="5"/>
        <v>16</v>
      </c>
      <c r="B23" s="98" t="s">
        <v>12</v>
      </c>
      <c r="C23" s="96">
        <f>'[2]Держ упр'!$AA$22</f>
        <v>158346</v>
      </c>
      <c r="D23" s="97">
        <f>'[2]Культура'!$AA$21</f>
        <v>4185</v>
      </c>
      <c r="E23" s="98"/>
      <c r="F23" s="98"/>
      <c r="G23" s="97">
        <f>'[2]Освіта'!$AA$21</f>
        <v>0</v>
      </c>
      <c r="H23" s="98"/>
      <c r="I23" s="99">
        <f t="shared" si="0"/>
        <v>162531</v>
      </c>
      <c r="J23" s="100">
        <v>161447</v>
      </c>
      <c r="K23" s="100"/>
      <c r="L23" s="100"/>
      <c r="M23" s="100">
        <f t="shared" si="1"/>
        <v>-1084</v>
      </c>
      <c r="N23" s="100">
        <v>1084</v>
      </c>
      <c r="O23" s="101"/>
      <c r="P23" s="56">
        <f>SUM(N23-O23)</f>
        <v>1084</v>
      </c>
      <c r="Q23" s="70"/>
      <c r="R23" s="76"/>
      <c r="S23" s="24">
        <f t="shared" si="2"/>
        <v>1</v>
      </c>
      <c r="T23" s="31">
        <f t="shared" si="3"/>
        <v>1084</v>
      </c>
      <c r="U23" s="76">
        <f t="shared" si="4"/>
        <v>-1084</v>
      </c>
      <c r="V23" s="76"/>
    </row>
    <row r="24" spans="1:22" s="24" customFormat="1" ht="22.5">
      <c r="A24" s="117">
        <f t="shared" si="5"/>
        <v>17</v>
      </c>
      <c r="B24" s="98" t="s">
        <v>13</v>
      </c>
      <c r="C24" s="96">
        <f>'[2]Держ упр'!$AA$23</f>
        <v>115203</v>
      </c>
      <c r="D24" s="97">
        <f>'[2]Культура'!$AA$22</f>
        <v>0</v>
      </c>
      <c r="E24" s="98"/>
      <c r="F24" s="98"/>
      <c r="G24" s="97">
        <f>'[2]Освіта'!$AA$22</f>
        <v>0</v>
      </c>
      <c r="H24" s="98"/>
      <c r="I24" s="99">
        <f t="shared" si="0"/>
        <v>115203</v>
      </c>
      <c r="J24" s="100">
        <v>368791</v>
      </c>
      <c r="K24" s="100"/>
      <c r="L24" s="100"/>
      <c r="M24" s="100">
        <f t="shared" si="1"/>
        <v>253588</v>
      </c>
      <c r="N24" s="100"/>
      <c r="O24" s="101"/>
      <c r="P24" s="56"/>
      <c r="Q24" s="70"/>
      <c r="R24" s="76"/>
      <c r="S24" s="24">
        <f t="shared" si="2"/>
        <v>0</v>
      </c>
      <c r="T24" s="31">
        <f t="shared" si="3"/>
        <v>-253588</v>
      </c>
      <c r="U24" s="76">
        <f t="shared" si="4"/>
        <v>253588</v>
      </c>
      <c r="V24" s="76"/>
    </row>
    <row r="25" spans="1:22" s="24" customFormat="1" ht="22.5">
      <c r="A25" s="117">
        <f t="shared" si="5"/>
        <v>18</v>
      </c>
      <c r="B25" s="98" t="s">
        <v>14</v>
      </c>
      <c r="C25" s="96">
        <f>'[2]Держ упр'!$AA$24</f>
        <v>170686</v>
      </c>
      <c r="D25" s="97">
        <f>'[2]Культура'!$AA$23</f>
        <v>7874</v>
      </c>
      <c r="E25" s="98"/>
      <c r="F25" s="98"/>
      <c r="G25" s="97">
        <f>'[2]Освіта'!$AA$23</f>
        <v>333136</v>
      </c>
      <c r="H25" s="98"/>
      <c r="I25" s="99">
        <f t="shared" si="0"/>
        <v>511696</v>
      </c>
      <c r="J25" s="100">
        <v>218170</v>
      </c>
      <c r="K25" s="100"/>
      <c r="L25" s="100"/>
      <c r="M25" s="100">
        <f t="shared" si="1"/>
        <v>-293526</v>
      </c>
      <c r="N25" s="100">
        <v>293526</v>
      </c>
      <c r="O25" s="101"/>
      <c r="P25" s="56">
        <f>SUM(N25-O25)</f>
        <v>293526</v>
      </c>
      <c r="Q25" s="70"/>
      <c r="R25" s="76"/>
      <c r="S25" s="24">
        <f t="shared" si="2"/>
        <v>1</v>
      </c>
      <c r="T25" s="31">
        <f t="shared" si="3"/>
        <v>293526</v>
      </c>
      <c r="U25" s="76">
        <f t="shared" si="4"/>
        <v>-293526</v>
      </c>
      <c r="V25" s="76"/>
    </row>
    <row r="26" spans="1:22" s="24" customFormat="1" ht="22.5">
      <c r="A26" s="117">
        <f t="shared" si="5"/>
        <v>19</v>
      </c>
      <c r="B26" s="98" t="s">
        <v>15</v>
      </c>
      <c r="C26" s="96">
        <f>'[2]Держ упр'!$AA$25</f>
        <v>109367</v>
      </c>
      <c r="D26" s="97">
        <f>'[2]Культура'!$AA$24</f>
        <v>22849</v>
      </c>
      <c r="E26" s="98"/>
      <c r="F26" s="98"/>
      <c r="G26" s="97">
        <f>'[2]Освіта'!$AA$24</f>
        <v>0</v>
      </c>
      <c r="H26" s="98"/>
      <c r="I26" s="99">
        <f t="shared" si="0"/>
        <v>132216</v>
      </c>
      <c r="J26" s="100">
        <v>83570</v>
      </c>
      <c r="K26" s="100"/>
      <c r="L26" s="100"/>
      <c r="M26" s="100">
        <f t="shared" si="1"/>
        <v>-48646</v>
      </c>
      <c r="N26" s="100">
        <v>48646</v>
      </c>
      <c r="O26" s="101"/>
      <c r="P26" s="56">
        <f>SUM(N26-O26)</f>
        <v>48646</v>
      </c>
      <c r="Q26" s="70"/>
      <c r="R26" s="76"/>
      <c r="S26" s="24">
        <f t="shared" si="2"/>
        <v>1</v>
      </c>
      <c r="T26" s="31">
        <f t="shared" si="3"/>
        <v>48646</v>
      </c>
      <c r="U26" s="76">
        <f t="shared" si="4"/>
        <v>-48646</v>
      </c>
      <c r="V26" s="76"/>
    </row>
    <row r="27" spans="1:22" s="24" customFormat="1" ht="22.5">
      <c r="A27" s="117">
        <f t="shared" si="5"/>
        <v>20</v>
      </c>
      <c r="B27" s="98" t="s">
        <v>16</v>
      </c>
      <c r="C27" s="96">
        <f>'[2]Держ упр'!$AA$26</f>
        <v>98510</v>
      </c>
      <c r="D27" s="97">
        <f>'[2]Культура'!$AA$25</f>
        <v>0</v>
      </c>
      <c r="E27" s="98"/>
      <c r="F27" s="98"/>
      <c r="G27" s="97">
        <f>'[2]Освіта'!$AA$25</f>
        <v>0</v>
      </c>
      <c r="H27" s="98"/>
      <c r="I27" s="99">
        <f t="shared" si="0"/>
        <v>98510</v>
      </c>
      <c r="J27" s="100">
        <v>48614</v>
      </c>
      <c r="K27" s="100"/>
      <c r="L27" s="100"/>
      <c r="M27" s="100">
        <f t="shared" si="1"/>
        <v>-49896</v>
      </c>
      <c r="N27" s="100">
        <v>49896</v>
      </c>
      <c r="O27" s="101"/>
      <c r="P27" s="56">
        <f>SUM(N27-O27)</f>
        <v>49896</v>
      </c>
      <c r="Q27" s="70"/>
      <c r="R27" s="76"/>
      <c r="S27" s="24">
        <f t="shared" si="2"/>
        <v>1</v>
      </c>
      <c r="T27" s="31">
        <f t="shared" si="3"/>
        <v>49896</v>
      </c>
      <c r="U27" s="76">
        <f t="shared" si="4"/>
        <v>-49896</v>
      </c>
      <c r="V27" s="76"/>
    </row>
    <row r="28" spans="1:22" s="24" customFormat="1" ht="22.5">
      <c r="A28" s="117">
        <f t="shared" si="5"/>
        <v>21</v>
      </c>
      <c r="B28" s="98" t="s">
        <v>17</v>
      </c>
      <c r="C28" s="96">
        <f>'[2]Держ упр'!$AA$27</f>
        <v>82960</v>
      </c>
      <c r="D28" s="97">
        <f>'[2]Культура'!$AA$26</f>
        <v>22332</v>
      </c>
      <c r="E28" s="98"/>
      <c r="F28" s="98"/>
      <c r="G28" s="97">
        <f>'[2]Освіта'!$AA$26</f>
        <v>0</v>
      </c>
      <c r="H28" s="98"/>
      <c r="I28" s="99">
        <f t="shared" si="0"/>
        <v>105292</v>
      </c>
      <c r="J28" s="100">
        <v>119262</v>
      </c>
      <c r="K28" s="100"/>
      <c r="L28" s="100"/>
      <c r="M28" s="100">
        <f t="shared" si="1"/>
        <v>13970</v>
      </c>
      <c r="N28" s="100"/>
      <c r="O28" s="101"/>
      <c r="P28" s="56"/>
      <c r="Q28" s="70"/>
      <c r="R28" s="76"/>
      <c r="S28" s="24">
        <f t="shared" si="2"/>
        <v>0</v>
      </c>
      <c r="T28" s="31">
        <f t="shared" si="3"/>
        <v>-13970</v>
      </c>
      <c r="U28" s="76">
        <f t="shared" si="4"/>
        <v>13970</v>
      </c>
      <c r="V28" s="76"/>
    </row>
    <row r="29" spans="1:22" s="24" customFormat="1" ht="22.5">
      <c r="A29" s="117">
        <f t="shared" si="5"/>
        <v>22</v>
      </c>
      <c r="B29" s="98" t="s">
        <v>34</v>
      </c>
      <c r="C29" s="96">
        <f>'[2]Держ упр'!$AA$28</f>
        <v>137640</v>
      </c>
      <c r="D29" s="97">
        <f>'[2]Культура'!$AA$27</f>
        <v>90805</v>
      </c>
      <c r="E29" s="98"/>
      <c r="F29" s="98"/>
      <c r="G29" s="97">
        <f>'[2]Освіта'!$AA$27</f>
        <v>0</v>
      </c>
      <c r="H29" s="98"/>
      <c r="I29" s="99">
        <f t="shared" si="0"/>
        <v>228445</v>
      </c>
      <c r="J29" s="100">
        <v>1551440</v>
      </c>
      <c r="K29" s="100"/>
      <c r="L29" s="100"/>
      <c r="M29" s="100">
        <f t="shared" si="1"/>
        <v>1322995</v>
      </c>
      <c r="N29" s="100"/>
      <c r="O29" s="101"/>
      <c r="P29" s="56"/>
      <c r="Q29" s="70"/>
      <c r="R29" s="76"/>
      <c r="S29" s="24">
        <f t="shared" si="2"/>
        <v>0</v>
      </c>
      <c r="T29" s="31">
        <f t="shared" si="3"/>
        <v>-1322995</v>
      </c>
      <c r="U29" s="76">
        <f t="shared" si="4"/>
        <v>1322995</v>
      </c>
      <c r="V29" s="76"/>
    </row>
    <row r="30" spans="1:22" s="24" customFormat="1" ht="22.5">
      <c r="A30" s="117">
        <f t="shared" si="5"/>
        <v>23</v>
      </c>
      <c r="B30" s="98" t="s">
        <v>18</v>
      </c>
      <c r="C30" s="96">
        <f>'[2]Держ упр'!$AA$29</f>
        <v>129964</v>
      </c>
      <c r="D30" s="97">
        <f>'[2]Культура'!$AA$28</f>
        <v>0</v>
      </c>
      <c r="E30" s="98"/>
      <c r="F30" s="98"/>
      <c r="G30" s="97">
        <f>'[2]Освіта'!$AA$28</f>
        <v>0</v>
      </c>
      <c r="H30" s="98"/>
      <c r="I30" s="99">
        <f t="shared" si="0"/>
        <v>129964</v>
      </c>
      <c r="J30" s="100">
        <v>204147</v>
      </c>
      <c r="K30" s="100"/>
      <c r="L30" s="100"/>
      <c r="M30" s="100">
        <f t="shared" si="1"/>
        <v>74183</v>
      </c>
      <c r="N30" s="100"/>
      <c r="O30" s="101"/>
      <c r="P30" s="56"/>
      <c r="Q30" s="70"/>
      <c r="R30" s="76"/>
      <c r="S30" s="24">
        <f t="shared" si="2"/>
        <v>0</v>
      </c>
      <c r="T30" s="31">
        <f t="shared" si="3"/>
        <v>-74183</v>
      </c>
      <c r="U30" s="76">
        <f t="shared" si="4"/>
        <v>74183</v>
      </c>
      <c r="V30" s="76"/>
    </row>
    <row r="31" spans="1:22" s="24" customFormat="1" ht="22.5">
      <c r="A31" s="117">
        <f t="shared" si="5"/>
        <v>24</v>
      </c>
      <c r="B31" s="98" t="s">
        <v>19</v>
      </c>
      <c r="C31" s="96">
        <f>'[2]Держ упр'!$AA$30</f>
        <v>67522</v>
      </c>
      <c r="D31" s="97">
        <f>'[2]Культура'!$AA$29</f>
        <v>32087</v>
      </c>
      <c r="E31" s="98"/>
      <c r="F31" s="98"/>
      <c r="G31" s="97">
        <f>'[2]Освіта'!$AA$29</f>
        <v>0</v>
      </c>
      <c r="H31" s="98"/>
      <c r="I31" s="99">
        <f t="shared" si="0"/>
        <v>99609</v>
      </c>
      <c r="J31" s="100">
        <v>133940</v>
      </c>
      <c r="K31" s="100"/>
      <c r="L31" s="100"/>
      <c r="M31" s="100">
        <f t="shared" si="1"/>
        <v>34331</v>
      </c>
      <c r="N31" s="100"/>
      <c r="O31" s="101"/>
      <c r="P31" s="56"/>
      <c r="Q31" s="70"/>
      <c r="R31" s="76"/>
      <c r="S31" s="24">
        <f t="shared" si="2"/>
        <v>0</v>
      </c>
      <c r="T31" s="31">
        <f t="shared" si="3"/>
        <v>-34331</v>
      </c>
      <c r="U31" s="76">
        <f t="shared" si="4"/>
        <v>34331</v>
      </c>
      <c r="V31" s="76"/>
    </row>
    <row r="32" spans="1:22" s="24" customFormat="1" ht="22.5">
      <c r="A32" s="117">
        <f t="shared" si="5"/>
        <v>25</v>
      </c>
      <c r="B32" s="98" t="s">
        <v>25</v>
      </c>
      <c r="C32" s="96">
        <f>'[2]Держ упр'!$AA$33</f>
        <v>143610</v>
      </c>
      <c r="D32" s="97">
        <f>'[2]Культура'!$AA$32</f>
        <v>0</v>
      </c>
      <c r="E32" s="98"/>
      <c r="F32" s="98"/>
      <c r="G32" s="97">
        <f>'[2]Освіта'!$AA$32</f>
        <v>0</v>
      </c>
      <c r="H32" s="98"/>
      <c r="I32" s="99">
        <f t="shared" si="0"/>
        <v>143610</v>
      </c>
      <c r="J32" s="100">
        <v>165590</v>
      </c>
      <c r="K32" s="100"/>
      <c r="L32" s="100"/>
      <c r="M32" s="100">
        <f t="shared" si="1"/>
        <v>21980</v>
      </c>
      <c r="N32" s="100"/>
      <c r="O32" s="101"/>
      <c r="P32" s="56"/>
      <c r="Q32" s="70"/>
      <c r="R32" s="76"/>
      <c r="S32" s="24">
        <f t="shared" si="2"/>
        <v>0</v>
      </c>
      <c r="T32" s="31">
        <f t="shared" si="3"/>
        <v>-21980</v>
      </c>
      <c r="U32" s="76">
        <f t="shared" si="4"/>
        <v>21980</v>
      </c>
      <c r="V32" s="76"/>
    </row>
    <row r="33" spans="1:22" s="24" customFormat="1" ht="22.5">
      <c r="A33" s="117">
        <f t="shared" si="5"/>
        <v>26</v>
      </c>
      <c r="B33" s="98" t="s">
        <v>20</v>
      </c>
      <c r="C33" s="96">
        <f>'[2]Держ упр'!$AA$31</f>
        <v>76624</v>
      </c>
      <c r="D33" s="97">
        <f>'[2]Культура'!$AA$30</f>
        <v>0</v>
      </c>
      <c r="E33" s="98"/>
      <c r="F33" s="98"/>
      <c r="G33" s="97">
        <f>'[2]Освіта'!$AA$30</f>
        <v>232078</v>
      </c>
      <c r="H33" s="98"/>
      <c r="I33" s="99">
        <f t="shared" si="0"/>
        <v>308702</v>
      </c>
      <c r="J33" s="100">
        <v>396367</v>
      </c>
      <c r="K33" s="100"/>
      <c r="L33" s="100"/>
      <c r="M33" s="100">
        <f t="shared" si="1"/>
        <v>87665</v>
      </c>
      <c r="N33" s="100"/>
      <c r="O33" s="101"/>
      <c r="P33" s="56"/>
      <c r="Q33" s="70"/>
      <c r="R33" s="76"/>
      <c r="S33" s="24">
        <f t="shared" si="2"/>
        <v>0</v>
      </c>
      <c r="T33" s="31">
        <f t="shared" si="3"/>
        <v>-87665</v>
      </c>
      <c r="U33" s="76">
        <f t="shared" si="4"/>
        <v>87665</v>
      </c>
      <c r="V33" s="76"/>
    </row>
    <row r="34" spans="1:22" s="24" customFormat="1" ht="22.5">
      <c r="A34" s="117">
        <f t="shared" si="5"/>
        <v>27</v>
      </c>
      <c r="B34" s="98" t="s">
        <v>21</v>
      </c>
      <c r="C34" s="96">
        <f>'[2]Держ упр'!$AA$32</f>
        <v>122702</v>
      </c>
      <c r="D34" s="97">
        <f>'[2]Культура'!$AA$31</f>
        <v>0</v>
      </c>
      <c r="E34" s="98"/>
      <c r="F34" s="98"/>
      <c r="G34" s="97">
        <f>'[2]Освіта'!$AA$31</f>
        <v>0</v>
      </c>
      <c r="H34" s="98"/>
      <c r="I34" s="99">
        <f t="shared" si="0"/>
        <v>122702</v>
      </c>
      <c r="J34" s="100">
        <v>528796</v>
      </c>
      <c r="K34" s="100"/>
      <c r="L34" s="100"/>
      <c r="M34" s="100">
        <f t="shared" si="1"/>
        <v>406094</v>
      </c>
      <c r="N34" s="100"/>
      <c r="O34" s="101"/>
      <c r="P34" s="56"/>
      <c r="Q34" s="70"/>
      <c r="R34" s="76"/>
      <c r="S34" s="24">
        <f t="shared" si="2"/>
        <v>0</v>
      </c>
      <c r="T34" s="31">
        <f t="shared" si="3"/>
        <v>-406094</v>
      </c>
      <c r="U34" s="76">
        <f t="shared" si="4"/>
        <v>406094</v>
      </c>
      <c r="V34" s="76"/>
    </row>
    <row r="35" spans="1:22" s="24" customFormat="1" ht="22.5">
      <c r="A35" s="117">
        <f t="shared" si="5"/>
        <v>28</v>
      </c>
      <c r="B35" s="98" t="s">
        <v>22</v>
      </c>
      <c r="C35" s="96">
        <f>'[2]Держ упр'!$AA$34</f>
        <v>184751</v>
      </c>
      <c r="D35" s="97">
        <f>'[2]Культура'!$AA$33</f>
        <v>0</v>
      </c>
      <c r="E35" s="98"/>
      <c r="F35" s="98"/>
      <c r="G35" s="97">
        <f>'[2]Освіта'!$AA$33</f>
        <v>112501</v>
      </c>
      <c r="H35" s="98"/>
      <c r="I35" s="99">
        <f t="shared" si="0"/>
        <v>297252</v>
      </c>
      <c r="J35" s="100">
        <v>345247</v>
      </c>
      <c r="K35" s="100"/>
      <c r="L35" s="100"/>
      <c r="M35" s="100">
        <f t="shared" si="1"/>
        <v>47995</v>
      </c>
      <c r="N35" s="100"/>
      <c r="O35" s="101"/>
      <c r="P35" s="56"/>
      <c r="Q35" s="70"/>
      <c r="R35" s="76"/>
      <c r="S35" s="24">
        <f t="shared" si="2"/>
        <v>0</v>
      </c>
      <c r="T35" s="31">
        <f t="shared" si="3"/>
        <v>-47995</v>
      </c>
      <c r="U35" s="76">
        <f t="shared" si="4"/>
        <v>47995</v>
      </c>
      <c r="V35" s="76"/>
    </row>
    <row r="36" spans="1:22" s="24" customFormat="1" ht="22.5">
      <c r="A36" s="117">
        <f t="shared" si="5"/>
        <v>29</v>
      </c>
      <c r="B36" s="98" t="s">
        <v>23</v>
      </c>
      <c r="C36" s="96">
        <f>'[2]Держ упр'!$AA$35</f>
        <v>164319</v>
      </c>
      <c r="D36" s="97">
        <f>'[2]Культура'!$AA$34</f>
        <v>16448</v>
      </c>
      <c r="E36" s="98"/>
      <c r="F36" s="98"/>
      <c r="G36" s="97">
        <f>'[2]Освіта'!$AA$34</f>
        <v>196989</v>
      </c>
      <c r="H36" s="98"/>
      <c r="I36" s="99">
        <f t="shared" si="0"/>
        <v>377756</v>
      </c>
      <c r="J36" s="100">
        <v>336713</v>
      </c>
      <c r="K36" s="100"/>
      <c r="L36" s="100"/>
      <c r="M36" s="100">
        <f t="shared" si="1"/>
        <v>-41043</v>
      </c>
      <c r="N36" s="100">
        <v>41043</v>
      </c>
      <c r="O36" s="101"/>
      <c r="P36" s="56">
        <f>SUM(N36-O36)</f>
        <v>41043</v>
      </c>
      <c r="Q36" s="70"/>
      <c r="R36" s="76"/>
      <c r="S36" s="24">
        <f t="shared" si="2"/>
        <v>1</v>
      </c>
      <c r="T36" s="31">
        <f t="shared" si="3"/>
        <v>41043</v>
      </c>
      <c r="U36" s="76">
        <f t="shared" si="4"/>
        <v>-41043</v>
      </c>
      <c r="V36" s="76"/>
    </row>
    <row r="37" spans="1:22" s="24" customFormat="1" ht="22.5">
      <c r="A37" s="117">
        <f t="shared" si="5"/>
        <v>30</v>
      </c>
      <c r="B37" s="98" t="s">
        <v>24</v>
      </c>
      <c r="C37" s="96">
        <f>'[2]Держ упр'!$AA$36</f>
        <v>56936</v>
      </c>
      <c r="D37" s="97">
        <f>'[2]Культура'!$AA$35</f>
        <v>0</v>
      </c>
      <c r="E37" s="98"/>
      <c r="F37" s="98"/>
      <c r="G37" s="97">
        <f>'[2]Освіта'!$AA$35</f>
        <v>0</v>
      </c>
      <c r="H37" s="98"/>
      <c r="I37" s="99">
        <f t="shared" si="0"/>
        <v>56936</v>
      </c>
      <c r="J37" s="100">
        <v>78863</v>
      </c>
      <c r="K37" s="100"/>
      <c r="L37" s="100"/>
      <c r="M37" s="100">
        <f t="shared" si="1"/>
        <v>21927</v>
      </c>
      <c r="N37" s="100"/>
      <c r="O37" s="101"/>
      <c r="P37" s="56"/>
      <c r="Q37" s="70"/>
      <c r="R37" s="76"/>
      <c r="S37" s="24">
        <f t="shared" si="2"/>
        <v>0</v>
      </c>
      <c r="T37" s="31">
        <f t="shared" si="3"/>
        <v>-21927</v>
      </c>
      <c r="U37" s="76">
        <f t="shared" si="4"/>
        <v>21927</v>
      </c>
      <c r="V37" s="76"/>
    </row>
    <row r="38" spans="1:22" s="77" customFormat="1" ht="22.5">
      <c r="A38" s="118"/>
      <c r="B38" s="119" t="s">
        <v>29</v>
      </c>
      <c r="C38" s="101">
        <f aca="true" t="shared" si="6" ref="C38:J38">SUM(C8:C37)</f>
        <v>3720905</v>
      </c>
      <c r="D38" s="101">
        <f t="shared" si="6"/>
        <v>433624</v>
      </c>
      <c r="E38" s="101">
        <f t="shared" si="6"/>
        <v>0</v>
      </c>
      <c r="F38" s="101">
        <f t="shared" si="6"/>
        <v>0</v>
      </c>
      <c r="G38" s="101">
        <f t="shared" si="6"/>
        <v>949778</v>
      </c>
      <c r="H38" s="101">
        <f t="shared" si="6"/>
        <v>0</v>
      </c>
      <c r="I38" s="101">
        <f t="shared" si="6"/>
        <v>5104307</v>
      </c>
      <c r="J38" s="101">
        <f t="shared" si="6"/>
        <v>9427875</v>
      </c>
      <c r="K38" s="101"/>
      <c r="L38" s="101">
        <f aca="true" t="shared" si="7" ref="L38:Q38">SUM(L8:L37)</f>
        <v>0</v>
      </c>
      <c r="M38" s="101">
        <f t="shared" si="7"/>
        <v>4323568</v>
      </c>
      <c r="N38" s="101">
        <f t="shared" si="7"/>
        <v>682129</v>
      </c>
      <c r="O38" s="101">
        <f t="shared" si="7"/>
        <v>0</v>
      </c>
      <c r="P38" s="56">
        <f t="shared" si="7"/>
        <v>682129</v>
      </c>
      <c r="Q38" s="56">
        <f t="shared" si="7"/>
        <v>0</v>
      </c>
      <c r="R38" s="76"/>
      <c r="S38" s="24">
        <f t="shared" si="2"/>
        <v>0</v>
      </c>
      <c r="T38" s="31">
        <f t="shared" si="3"/>
        <v>-4323568</v>
      </c>
      <c r="U38" s="76">
        <f t="shared" si="4"/>
        <v>4323568</v>
      </c>
      <c r="V38" s="76"/>
    </row>
    <row r="39" spans="1:22" s="24" customFormat="1" ht="22.5">
      <c r="A39" s="120">
        <v>31</v>
      </c>
      <c r="B39" s="98" t="s">
        <v>27</v>
      </c>
      <c r="C39" s="96">
        <f>'[2]Держ упр'!$AA$37</f>
        <v>559745</v>
      </c>
      <c r="D39" s="97">
        <f>'[2]Культура'!$AA$36</f>
        <v>0</v>
      </c>
      <c r="E39" s="98">
        <f>'[1]забезпеченість здрав'!$E$6+'[1]забезпеченість здрав'!$I$6+'[1]забезпеченість здрав'!$Q$6</f>
        <v>0</v>
      </c>
      <c r="F39" s="98"/>
      <c r="G39" s="97">
        <f>'[2]Освіта'!$AA$36</f>
        <v>1197191</v>
      </c>
      <c r="H39" s="98"/>
      <c r="I39" s="99">
        <f>SUM(C39:G39)</f>
        <v>1756936</v>
      </c>
      <c r="J39" s="100">
        <v>661209</v>
      </c>
      <c r="K39" s="100"/>
      <c r="L39" s="100"/>
      <c r="M39" s="100">
        <f>J39-L39-I39</f>
        <v>-1095727</v>
      </c>
      <c r="N39" s="100">
        <v>1095727</v>
      </c>
      <c r="O39" s="102"/>
      <c r="P39" s="56">
        <f>SUM(N39-O39)</f>
        <v>1095727</v>
      </c>
      <c r="Q39" s="70"/>
      <c r="R39" s="76"/>
      <c r="S39" s="24">
        <f t="shared" si="2"/>
        <v>1</v>
      </c>
      <c r="T39" s="31">
        <f t="shared" si="3"/>
        <v>1095727</v>
      </c>
      <c r="U39" s="76">
        <f t="shared" si="4"/>
        <v>-1095727</v>
      </c>
      <c r="V39" s="76"/>
    </row>
    <row r="40" spans="1:21" s="77" customFormat="1" ht="22.5">
      <c r="A40" s="121"/>
      <c r="B40" s="121" t="s">
        <v>30</v>
      </c>
      <c r="C40" s="102">
        <f aca="true" t="shared" si="8" ref="C40:J40">SUM(C38:C39)</f>
        <v>4280650</v>
      </c>
      <c r="D40" s="102">
        <f t="shared" si="8"/>
        <v>433624</v>
      </c>
      <c r="E40" s="102">
        <f t="shared" si="8"/>
        <v>0</v>
      </c>
      <c r="F40" s="102">
        <f t="shared" si="8"/>
        <v>0</v>
      </c>
      <c r="G40" s="102">
        <f t="shared" si="8"/>
        <v>2146969</v>
      </c>
      <c r="H40" s="102">
        <f t="shared" si="8"/>
        <v>0</v>
      </c>
      <c r="I40" s="102">
        <f t="shared" si="8"/>
        <v>6861243</v>
      </c>
      <c r="J40" s="102">
        <f t="shared" si="8"/>
        <v>10089084</v>
      </c>
      <c r="K40" s="102"/>
      <c r="L40" s="102">
        <f aca="true" t="shared" si="9" ref="L40:Q40">SUM(L38:L39)</f>
        <v>0</v>
      </c>
      <c r="M40" s="102">
        <f t="shared" si="9"/>
        <v>3227841</v>
      </c>
      <c r="N40" s="103">
        <f t="shared" si="9"/>
        <v>1777856</v>
      </c>
      <c r="O40" s="102">
        <f t="shared" si="9"/>
        <v>0</v>
      </c>
      <c r="P40" s="63">
        <f t="shared" si="9"/>
        <v>1777856</v>
      </c>
      <c r="Q40" s="63">
        <f t="shared" si="9"/>
        <v>0</v>
      </c>
      <c r="R40" s="76"/>
      <c r="S40" s="24">
        <f t="shared" si="2"/>
        <v>0</v>
      </c>
      <c r="T40" s="31">
        <f t="shared" si="3"/>
        <v>-3227841</v>
      </c>
      <c r="U40" s="76">
        <f t="shared" si="4"/>
        <v>3227841</v>
      </c>
    </row>
    <row r="41" spans="1:21" s="94" customFormat="1" ht="22.5">
      <c r="A41" s="122"/>
      <c r="B41" s="98" t="s">
        <v>95</v>
      </c>
      <c r="C41" s="101">
        <f>'[2]Держ упр'!$AA$6</f>
        <v>0</v>
      </c>
      <c r="D41" s="101">
        <f>'[2]Культура'!$AA$37</f>
        <v>0</v>
      </c>
      <c r="E41" s="101">
        <v>0</v>
      </c>
      <c r="F41" s="97">
        <f>'[2]Соц зах'!$AA$6+'[2]Молодь'!$AA$6</f>
        <v>167751</v>
      </c>
      <c r="G41" s="97">
        <f>'[2]Освіта'!$AA$37</f>
        <v>2369807</v>
      </c>
      <c r="H41" s="101">
        <v>0</v>
      </c>
      <c r="I41" s="104">
        <f>SUM(C41:G41)</f>
        <v>2537558</v>
      </c>
      <c r="J41" s="97">
        <v>630514</v>
      </c>
      <c r="K41" s="98"/>
      <c r="L41" s="97"/>
      <c r="M41" s="100">
        <f>J41-L41-I41</f>
        <v>-1907044</v>
      </c>
      <c r="N41" s="100">
        <v>1902494</v>
      </c>
      <c r="O41" s="101">
        <v>0</v>
      </c>
      <c r="P41" s="88">
        <f>SUM(N41-O41)</f>
        <v>1902494</v>
      </c>
      <c r="Q41" s="86">
        <v>634900</v>
      </c>
      <c r="R41" s="89"/>
      <c r="S41" s="90">
        <f t="shared" si="2"/>
        <v>1</v>
      </c>
      <c r="T41" s="91">
        <f t="shared" si="3"/>
        <v>1907044</v>
      </c>
      <c r="U41" s="89">
        <f t="shared" si="4"/>
        <v>-2541944</v>
      </c>
    </row>
    <row r="42" spans="1:21" s="3" customFormat="1" ht="22.5">
      <c r="A42" s="121"/>
      <c r="B42" s="121" t="s">
        <v>96</v>
      </c>
      <c r="C42" s="102">
        <f aca="true" t="shared" si="10" ref="C42:J42">C40+C41</f>
        <v>4280650</v>
      </c>
      <c r="D42" s="102">
        <f t="shared" si="10"/>
        <v>433624</v>
      </c>
      <c r="E42" s="102">
        <f t="shared" si="10"/>
        <v>0</v>
      </c>
      <c r="F42" s="102">
        <f t="shared" si="10"/>
        <v>167751</v>
      </c>
      <c r="G42" s="102">
        <f t="shared" si="10"/>
        <v>4516776</v>
      </c>
      <c r="H42" s="102">
        <f t="shared" si="10"/>
        <v>0</v>
      </c>
      <c r="I42" s="102">
        <f t="shared" si="10"/>
        <v>9398801</v>
      </c>
      <c r="J42" s="102">
        <f t="shared" si="10"/>
        <v>10719598</v>
      </c>
      <c r="K42" s="102"/>
      <c r="L42" s="102">
        <f aca="true" t="shared" si="11" ref="L42:Q42">L40+L41</f>
        <v>0</v>
      </c>
      <c r="M42" s="102">
        <f t="shared" si="11"/>
        <v>1320797</v>
      </c>
      <c r="N42" s="102">
        <f t="shared" si="11"/>
        <v>3680350</v>
      </c>
      <c r="O42" s="102">
        <f t="shared" si="11"/>
        <v>0</v>
      </c>
      <c r="P42" s="63">
        <f t="shared" si="11"/>
        <v>3680350</v>
      </c>
      <c r="Q42" s="62">
        <f t="shared" si="11"/>
        <v>634900</v>
      </c>
      <c r="R42" s="4"/>
      <c r="S42" s="1">
        <f t="shared" si="2"/>
        <v>0</v>
      </c>
      <c r="T42" s="21">
        <f t="shared" si="3"/>
        <v>-1320797</v>
      </c>
      <c r="U42" s="4">
        <f t="shared" si="4"/>
        <v>685897</v>
      </c>
    </row>
    <row r="43" ht="15.75">
      <c r="Q43" s="3">
        <v>634900</v>
      </c>
    </row>
    <row r="44" spans="9:16" ht="15.75">
      <c r="I44" s="22">
        <f>O44/M42</f>
        <v>0</v>
      </c>
      <c r="J44" s="30">
        <v>773956</v>
      </c>
      <c r="K44" s="30"/>
      <c r="L44" s="29">
        <v>1594716</v>
      </c>
      <c r="O44" s="38"/>
      <c r="P44" s="38"/>
    </row>
    <row r="45" spans="15:17" ht="15.75">
      <c r="O45" s="28">
        <f>O44-O40</f>
        <v>0</v>
      </c>
      <c r="P45" s="28"/>
      <c r="Q45" s="4">
        <f>O43/N40*N9</f>
        <v>0</v>
      </c>
    </row>
    <row r="48" spans="15:16" ht="15.75">
      <c r="O48" s="52">
        <f>SUM(O18:O47)</f>
        <v>0</v>
      </c>
      <c r="P48" s="71"/>
    </row>
  </sheetData>
  <mergeCells count="13">
    <mergeCell ref="J6:J7"/>
    <mergeCell ref="N6:N7"/>
    <mergeCell ref="L6:L7"/>
    <mergeCell ref="Q6:Q7"/>
    <mergeCell ref="P6:P7"/>
    <mergeCell ref="A3:O3"/>
    <mergeCell ref="A4:O4"/>
    <mergeCell ref="C6:I6"/>
    <mergeCell ref="B6:B7"/>
    <mergeCell ref="A6:A7"/>
    <mergeCell ref="O6:O7"/>
    <mergeCell ref="M6:M7"/>
    <mergeCell ref="K6:K7"/>
  </mergeCells>
  <conditionalFormatting sqref="U8:U42">
    <cfRule type="cellIs" priority="1" dxfId="0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120" verticalDpi="12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8"/>
  <sheetViews>
    <sheetView view="pageBreakPreview" zoomScale="85" zoomScaleSheetLayoutView="85" workbookViewId="0" topLeftCell="A1">
      <pane xSplit="2" ySplit="7" topLeftCell="N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43" sqref="Q43"/>
    </sheetView>
  </sheetViews>
  <sheetFormatPr defaultColWidth="9.00390625" defaultRowHeight="12.75"/>
  <cols>
    <col min="1" max="1" width="4.25390625" style="1" customWidth="1"/>
    <col min="2" max="2" width="28.875" style="1" customWidth="1"/>
    <col min="3" max="3" width="18.875" style="1" customWidth="1"/>
    <col min="4" max="4" width="17.125" style="1" customWidth="1"/>
    <col min="5" max="5" width="0.2421875" style="1" hidden="1" customWidth="1"/>
    <col min="6" max="6" width="18.625" style="1" customWidth="1"/>
    <col min="7" max="7" width="19.625" style="1" customWidth="1"/>
    <col min="8" max="9" width="20.75390625" style="1" customWidth="1"/>
    <col min="10" max="10" width="19.25390625" style="1" customWidth="1"/>
    <col min="11" max="11" width="19.875" style="1" hidden="1" customWidth="1"/>
    <col min="12" max="12" width="18.375" style="1" hidden="1" customWidth="1"/>
    <col min="13" max="13" width="20.125" style="1" customWidth="1"/>
    <col min="14" max="14" width="20.375" style="1" customWidth="1"/>
    <col min="15" max="15" width="19.875" style="3" customWidth="1"/>
    <col min="16" max="16" width="18.375" style="3" customWidth="1"/>
    <col min="17" max="17" width="18.875" style="1" customWidth="1"/>
    <col min="18" max="18" width="11.625" style="1" customWidth="1"/>
    <col min="19" max="19" width="8.875" style="1" customWidth="1"/>
    <col min="20" max="20" width="12.75390625" style="1" customWidth="1"/>
    <col min="21" max="21" width="12.375" style="1" customWidth="1"/>
    <col min="22" max="16384" width="8.875" style="1" customWidth="1"/>
  </cols>
  <sheetData>
    <row r="1" spans="15:17" ht="15.75">
      <c r="O1" s="27" t="s">
        <v>82</v>
      </c>
      <c r="P1" s="27"/>
      <c r="Q1" s="2"/>
    </row>
    <row r="3" spans="1:17" ht="73.5" customHeight="1">
      <c r="A3" s="183" t="s">
        <v>147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68"/>
      <c r="Q3" s="20"/>
    </row>
    <row r="4" spans="1:17" s="24" customFormat="1" ht="43.5" customHeight="1">
      <c r="A4" s="172" t="s">
        <v>149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69"/>
      <c r="Q4" s="37"/>
    </row>
    <row r="5" spans="15:17" ht="21" customHeight="1">
      <c r="O5" s="27" t="s">
        <v>36</v>
      </c>
      <c r="P5" s="27"/>
      <c r="Q5" s="2"/>
    </row>
    <row r="6" spans="1:17" ht="42.75" customHeight="1">
      <c r="A6" s="187" t="s">
        <v>31</v>
      </c>
      <c r="B6" s="187" t="s">
        <v>33</v>
      </c>
      <c r="C6" s="184" t="s">
        <v>84</v>
      </c>
      <c r="D6" s="185"/>
      <c r="E6" s="185"/>
      <c r="F6" s="185"/>
      <c r="G6" s="185"/>
      <c r="H6" s="185"/>
      <c r="I6" s="186"/>
      <c r="J6" s="176" t="s">
        <v>99</v>
      </c>
      <c r="K6" s="187"/>
      <c r="L6" s="179" t="s">
        <v>139</v>
      </c>
      <c r="M6" s="187" t="s">
        <v>130</v>
      </c>
      <c r="N6" s="177" t="s">
        <v>142</v>
      </c>
      <c r="O6" s="181" t="s">
        <v>85</v>
      </c>
      <c r="P6" s="181" t="s">
        <v>143</v>
      </c>
      <c r="Q6" s="180" t="s">
        <v>122</v>
      </c>
    </row>
    <row r="7" spans="1:17" ht="49.5" customHeight="1">
      <c r="A7" s="188"/>
      <c r="B7" s="188"/>
      <c r="C7" s="57" t="s">
        <v>83</v>
      </c>
      <c r="D7" s="57" t="s">
        <v>45</v>
      </c>
      <c r="E7" s="57" t="s">
        <v>93</v>
      </c>
      <c r="F7" s="57" t="s">
        <v>138</v>
      </c>
      <c r="G7" s="57" t="s">
        <v>39</v>
      </c>
      <c r="H7" s="57" t="s">
        <v>93</v>
      </c>
      <c r="I7" s="58" t="s">
        <v>114</v>
      </c>
      <c r="J7" s="176"/>
      <c r="K7" s="188"/>
      <c r="L7" s="179"/>
      <c r="M7" s="188"/>
      <c r="N7" s="178"/>
      <c r="O7" s="189"/>
      <c r="P7" s="182"/>
      <c r="Q7" s="180"/>
    </row>
    <row r="8" spans="1:22" ht="22.5">
      <c r="A8" s="59">
        <v>1</v>
      </c>
      <c r="B8" s="64" t="s">
        <v>0</v>
      </c>
      <c r="C8" s="96">
        <f>'[2]Держ упр'!$AA$7</f>
        <v>112980</v>
      </c>
      <c r="D8" s="97">
        <f>'[2]Культура'!$AA$6</f>
        <v>105201</v>
      </c>
      <c r="E8" s="98"/>
      <c r="F8" s="98"/>
      <c r="G8" s="97">
        <f>'[2]Освіта'!$AA$6</f>
        <v>0</v>
      </c>
      <c r="H8" s="98"/>
      <c r="I8" s="99">
        <f aca="true" t="shared" si="0" ref="I8:I39">SUM(C8:G8)</f>
        <v>218181</v>
      </c>
      <c r="J8" s="100">
        <v>238311</v>
      </c>
      <c r="K8" s="100"/>
      <c r="L8" s="100"/>
      <c r="M8" s="100">
        <f>J8-L8-I8</f>
        <v>20130</v>
      </c>
      <c r="N8" s="100"/>
      <c r="O8" s="101"/>
      <c r="P8" s="101"/>
      <c r="Q8" s="97"/>
      <c r="R8" s="4"/>
      <c r="S8" s="1">
        <f aca="true" t="shared" si="1" ref="S8:S42">IF(T8&gt;0,1,0)</f>
        <v>0</v>
      </c>
      <c r="T8" s="21">
        <f aca="true" t="shared" si="2" ref="T8:T42">I8-J8-L8</f>
        <v>-20130</v>
      </c>
      <c r="U8" s="4">
        <f aca="true" t="shared" si="3" ref="U8:U42">M8-O8-Q8</f>
        <v>20130</v>
      </c>
      <c r="V8" s="4"/>
    </row>
    <row r="9" spans="1:22" s="24" customFormat="1" ht="22.5">
      <c r="A9" s="72">
        <f aca="true" t="shared" si="4" ref="A9:A37">A8+1</f>
        <v>2</v>
      </c>
      <c r="B9" s="73" t="s">
        <v>1</v>
      </c>
      <c r="C9" s="96">
        <f>'[2]Держ упр'!$AA$8</f>
        <v>128464</v>
      </c>
      <c r="D9" s="97">
        <f>'[2]Культура'!$AA$7</f>
        <v>3531</v>
      </c>
      <c r="E9" s="98"/>
      <c r="F9" s="98"/>
      <c r="G9" s="97">
        <f>'[2]Освіта'!$AA$7</f>
        <v>0</v>
      </c>
      <c r="H9" s="98"/>
      <c r="I9" s="99">
        <f t="shared" si="0"/>
        <v>131995</v>
      </c>
      <c r="J9" s="100">
        <v>192359</v>
      </c>
      <c r="K9" s="100"/>
      <c r="L9" s="100"/>
      <c r="M9" s="100">
        <f aca="true" t="shared" si="5" ref="M9:M37">J9-L9-I9</f>
        <v>60364</v>
      </c>
      <c r="N9" s="100"/>
      <c r="O9" s="101"/>
      <c r="P9" s="101"/>
      <c r="Q9" s="97"/>
      <c r="R9" s="76"/>
      <c r="S9" s="24">
        <f t="shared" si="1"/>
        <v>0</v>
      </c>
      <c r="T9" s="31">
        <f t="shared" si="2"/>
        <v>-60364</v>
      </c>
      <c r="U9" s="76">
        <f t="shared" si="3"/>
        <v>60364</v>
      </c>
      <c r="V9" s="76"/>
    </row>
    <row r="10" spans="1:22" s="90" customFormat="1" ht="22.5">
      <c r="A10" s="84">
        <f t="shared" si="4"/>
        <v>3</v>
      </c>
      <c r="B10" s="85" t="s">
        <v>2</v>
      </c>
      <c r="C10" s="96">
        <f>'[2]Держ упр'!$AA$9</f>
        <v>180673</v>
      </c>
      <c r="D10" s="97">
        <f>'[2]Культура'!$AA$8</f>
        <v>47034</v>
      </c>
      <c r="E10" s="98"/>
      <c r="F10" s="98"/>
      <c r="G10" s="97">
        <f>'[2]Освіта'!$AA$8</f>
        <v>0</v>
      </c>
      <c r="H10" s="98"/>
      <c r="I10" s="99">
        <f t="shared" si="0"/>
        <v>227707</v>
      </c>
      <c r="J10" s="100">
        <v>176318</v>
      </c>
      <c r="K10" s="100"/>
      <c r="L10" s="100"/>
      <c r="M10" s="100">
        <f t="shared" si="5"/>
        <v>-51389</v>
      </c>
      <c r="N10" s="100">
        <v>51389</v>
      </c>
      <c r="O10" s="101">
        <v>15739</v>
      </c>
      <c r="P10" s="101">
        <f>SUM(N10-O10)</f>
        <v>35650</v>
      </c>
      <c r="Q10" s="97"/>
      <c r="R10" s="89"/>
      <c r="S10" s="90">
        <f t="shared" si="1"/>
        <v>1</v>
      </c>
      <c r="T10" s="91">
        <f t="shared" si="2"/>
        <v>51389</v>
      </c>
      <c r="U10" s="89">
        <f t="shared" si="3"/>
        <v>-67128</v>
      </c>
      <c r="V10" s="89"/>
    </row>
    <row r="11" spans="1:22" s="24" customFormat="1" ht="22.5">
      <c r="A11" s="72">
        <f t="shared" si="4"/>
        <v>4</v>
      </c>
      <c r="B11" s="67" t="s">
        <v>3</v>
      </c>
      <c r="C11" s="96">
        <f>'[2]Держ упр'!$AA$10</f>
        <v>175427</v>
      </c>
      <c r="D11" s="97">
        <f>'[2]Культура'!$AA$9</f>
        <v>0</v>
      </c>
      <c r="E11" s="98"/>
      <c r="F11" s="98"/>
      <c r="G11" s="97">
        <f>'[2]Освіта'!$AA$9</f>
        <v>0</v>
      </c>
      <c r="H11" s="98"/>
      <c r="I11" s="99">
        <f t="shared" si="0"/>
        <v>175427</v>
      </c>
      <c r="J11" s="100">
        <v>457763</v>
      </c>
      <c r="K11" s="100"/>
      <c r="L11" s="100"/>
      <c r="M11" s="100">
        <f t="shared" si="5"/>
        <v>282336</v>
      </c>
      <c r="N11" s="100"/>
      <c r="O11" s="101"/>
      <c r="P11" s="101"/>
      <c r="Q11" s="97"/>
      <c r="R11" s="76"/>
      <c r="S11" s="24">
        <f t="shared" si="1"/>
        <v>0</v>
      </c>
      <c r="T11" s="31">
        <f t="shared" si="2"/>
        <v>-282336</v>
      </c>
      <c r="U11" s="76">
        <f t="shared" si="3"/>
        <v>282336</v>
      </c>
      <c r="V11" s="76"/>
    </row>
    <row r="12" spans="1:22" s="90" customFormat="1" ht="22.5">
      <c r="A12" s="84">
        <f t="shared" si="4"/>
        <v>5</v>
      </c>
      <c r="B12" s="87" t="s">
        <v>4</v>
      </c>
      <c r="C12" s="96">
        <f>'[2]Держ упр'!$AA$11</f>
        <v>96677</v>
      </c>
      <c r="D12" s="97">
        <f>'[2]Культура'!$AA$10</f>
        <v>52017</v>
      </c>
      <c r="E12" s="98"/>
      <c r="F12" s="98"/>
      <c r="G12" s="97">
        <f>'[2]Освіта'!$AA$10</f>
        <v>0</v>
      </c>
      <c r="H12" s="98"/>
      <c r="I12" s="99">
        <f t="shared" si="0"/>
        <v>148694</v>
      </c>
      <c r="J12" s="100">
        <v>82656</v>
      </c>
      <c r="K12" s="100"/>
      <c r="L12" s="100"/>
      <c r="M12" s="100">
        <f t="shared" si="5"/>
        <v>-66038</v>
      </c>
      <c r="N12" s="100">
        <v>66038</v>
      </c>
      <c r="O12" s="101">
        <v>20225</v>
      </c>
      <c r="P12" s="101">
        <f>SUM(N12-O12)</f>
        <v>45813</v>
      </c>
      <c r="Q12" s="97"/>
      <c r="R12" s="89"/>
      <c r="S12" s="90">
        <f t="shared" si="1"/>
        <v>1</v>
      </c>
      <c r="T12" s="91">
        <f t="shared" si="2"/>
        <v>66038</v>
      </c>
      <c r="U12" s="89">
        <f t="shared" si="3"/>
        <v>-86263</v>
      </c>
      <c r="V12" s="89"/>
    </row>
    <row r="13" spans="1:22" s="24" customFormat="1" ht="22.5">
      <c r="A13" s="72">
        <f t="shared" si="4"/>
        <v>6</v>
      </c>
      <c r="B13" s="67" t="s">
        <v>5</v>
      </c>
      <c r="C13" s="96">
        <f>'[2]Держ упр'!$AA$12</f>
        <v>162125</v>
      </c>
      <c r="D13" s="97">
        <f>'[2]Культура'!$AA$11</f>
        <v>0</v>
      </c>
      <c r="E13" s="98"/>
      <c r="F13" s="98"/>
      <c r="G13" s="97">
        <f>'[2]Освіта'!$AA$11</f>
        <v>0</v>
      </c>
      <c r="H13" s="98"/>
      <c r="I13" s="99">
        <f t="shared" si="0"/>
        <v>162125</v>
      </c>
      <c r="J13" s="100">
        <v>255117</v>
      </c>
      <c r="K13" s="100"/>
      <c r="L13" s="100"/>
      <c r="M13" s="100">
        <f t="shared" si="5"/>
        <v>92992</v>
      </c>
      <c r="N13" s="100"/>
      <c r="O13" s="101"/>
      <c r="P13" s="101"/>
      <c r="Q13" s="97"/>
      <c r="R13" s="76"/>
      <c r="S13" s="24">
        <f t="shared" si="1"/>
        <v>0</v>
      </c>
      <c r="T13" s="31">
        <f t="shared" si="2"/>
        <v>-92992</v>
      </c>
      <c r="U13" s="76">
        <f t="shared" si="3"/>
        <v>92992</v>
      </c>
      <c r="V13" s="76"/>
    </row>
    <row r="14" spans="1:22" s="24" customFormat="1" ht="22.5">
      <c r="A14" s="72">
        <f t="shared" si="4"/>
        <v>7</v>
      </c>
      <c r="B14" s="67" t="s">
        <v>7</v>
      </c>
      <c r="C14" s="96">
        <f>'[2]Держ упр'!$AA$14</f>
        <v>103778</v>
      </c>
      <c r="D14" s="97">
        <f>'[2]Культура'!$AA$13</f>
        <v>22503</v>
      </c>
      <c r="E14" s="98"/>
      <c r="F14" s="98"/>
      <c r="G14" s="97">
        <f>'[2]Освіта'!$AA$13</f>
        <v>0</v>
      </c>
      <c r="H14" s="98"/>
      <c r="I14" s="99">
        <f t="shared" si="0"/>
        <v>126281</v>
      </c>
      <c r="J14" s="100">
        <v>176767</v>
      </c>
      <c r="K14" s="100"/>
      <c r="L14" s="100"/>
      <c r="M14" s="100">
        <f t="shared" si="5"/>
        <v>50486</v>
      </c>
      <c r="N14" s="100"/>
      <c r="O14" s="101"/>
      <c r="P14" s="101"/>
      <c r="Q14" s="97"/>
      <c r="R14" s="76"/>
      <c r="S14" s="24">
        <f t="shared" si="1"/>
        <v>0</v>
      </c>
      <c r="T14" s="31">
        <f t="shared" si="2"/>
        <v>-50486</v>
      </c>
      <c r="U14" s="76">
        <f t="shared" si="3"/>
        <v>50486</v>
      </c>
      <c r="V14" s="76"/>
    </row>
    <row r="15" spans="1:22" s="24" customFormat="1" ht="22.5">
      <c r="A15" s="72">
        <f t="shared" si="4"/>
        <v>8</v>
      </c>
      <c r="B15" s="67" t="s">
        <v>6</v>
      </c>
      <c r="C15" s="96">
        <f>'[2]Держ упр'!$AA$13</f>
        <v>142000</v>
      </c>
      <c r="D15" s="97">
        <f>'[2]Культура'!$AA$12</f>
        <v>0</v>
      </c>
      <c r="E15" s="98"/>
      <c r="F15" s="98"/>
      <c r="G15" s="97">
        <f>'[2]Освіта'!$AA$12</f>
        <v>75074</v>
      </c>
      <c r="H15" s="98"/>
      <c r="I15" s="99">
        <f t="shared" si="0"/>
        <v>217074</v>
      </c>
      <c r="J15" s="100">
        <v>1228215</v>
      </c>
      <c r="K15" s="100"/>
      <c r="L15" s="100"/>
      <c r="M15" s="100">
        <f t="shared" si="5"/>
        <v>1011141</v>
      </c>
      <c r="N15" s="100"/>
      <c r="O15" s="101"/>
      <c r="P15" s="101"/>
      <c r="Q15" s="97"/>
      <c r="R15" s="76"/>
      <c r="S15" s="24">
        <f t="shared" si="1"/>
        <v>0</v>
      </c>
      <c r="T15" s="31">
        <f t="shared" si="2"/>
        <v>-1011141</v>
      </c>
      <c r="U15" s="76">
        <f t="shared" si="3"/>
        <v>1011141</v>
      </c>
      <c r="V15" s="76"/>
    </row>
    <row r="16" spans="1:22" s="90" customFormat="1" ht="22.5">
      <c r="A16" s="84">
        <f t="shared" si="4"/>
        <v>9</v>
      </c>
      <c r="B16" s="87" t="s">
        <v>26</v>
      </c>
      <c r="C16" s="96">
        <f>'[2]Держ упр'!$AA$15</f>
        <v>106812</v>
      </c>
      <c r="D16" s="97">
        <f>'[2]Культура'!$AA$14</f>
        <v>0</v>
      </c>
      <c r="E16" s="98"/>
      <c r="F16" s="98"/>
      <c r="G16" s="97">
        <f>'[2]Освіта'!$AA$14</f>
        <v>0</v>
      </c>
      <c r="H16" s="98"/>
      <c r="I16" s="99">
        <f t="shared" si="0"/>
        <v>106812</v>
      </c>
      <c r="J16" s="100">
        <v>82767</v>
      </c>
      <c r="K16" s="100"/>
      <c r="L16" s="100"/>
      <c r="M16" s="100">
        <f t="shared" si="5"/>
        <v>-24045</v>
      </c>
      <c r="N16" s="100">
        <v>24045</v>
      </c>
      <c r="O16" s="101">
        <v>7364</v>
      </c>
      <c r="P16" s="101">
        <f>SUM(N16-O16)</f>
        <v>16681</v>
      </c>
      <c r="Q16" s="97"/>
      <c r="R16" s="89"/>
      <c r="S16" s="90">
        <f t="shared" si="1"/>
        <v>1</v>
      </c>
      <c r="T16" s="91">
        <f t="shared" si="2"/>
        <v>24045</v>
      </c>
      <c r="U16" s="89">
        <f t="shared" si="3"/>
        <v>-31409</v>
      </c>
      <c r="V16" s="89"/>
    </row>
    <row r="17" spans="1:22" s="24" customFormat="1" ht="22.5">
      <c r="A17" s="72">
        <f t="shared" si="4"/>
        <v>10</v>
      </c>
      <c r="B17" s="67" t="s">
        <v>8</v>
      </c>
      <c r="C17" s="96">
        <f>'[2]Держ упр'!$AA$16</f>
        <v>72091</v>
      </c>
      <c r="D17" s="97">
        <f>'[2]Культура'!$AA$15</f>
        <v>0</v>
      </c>
      <c r="E17" s="98"/>
      <c r="F17" s="98"/>
      <c r="G17" s="97">
        <f>'[2]Освіта'!$AA$15</f>
        <v>0</v>
      </c>
      <c r="H17" s="98"/>
      <c r="I17" s="99">
        <f t="shared" si="0"/>
        <v>72091</v>
      </c>
      <c r="J17" s="100">
        <v>241554</v>
      </c>
      <c r="K17" s="100"/>
      <c r="L17" s="100"/>
      <c r="M17" s="100">
        <f t="shared" si="5"/>
        <v>169463</v>
      </c>
      <c r="N17" s="100"/>
      <c r="O17" s="101"/>
      <c r="P17" s="101"/>
      <c r="Q17" s="97"/>
      <c r="R17" s="76"/>
      <c r="S17" s="24">
        <f t="shared" si="1"/>
        <v>0</v>
      </c>
      <c r="T17" s="31">
        <f t="shared" si="2"/>
        <v>-169463</v>
      </c>
      <c r="U17" s="76">
        <f t="shared" si="3"/>
        <v>169463</v>
      </c>
      <c r="V17" s="76"/>
    </row>
    <row r="18" spans="1:22" s="90" customFormat="1" ht="22.5">
      <c r="A18" s="84">
        <f t="shared" si="4"/>
        <v>11</v>
      </c>
      <c r="B18" s="87" t="s">
        <v>28</v>
      </c>
      <c r="C18" s="96">
        <f>'[2]Держ упр'!$AA$18</f>
        <v>113049</v>
      </c>
      <c r="D18" s="97">
        <f>'[2]Культура'!$AA$17</f>
        <v>6758</v>
      </c>
      <c r="E18" s="98"/>
      <c r="F18" s="98"/>
      <c r="G18" s="97">
        <f>'[2]Освіта'!$AA$17</f>
        <v>0</v>
      </c>
      <c r="H18" s="98"/>
      <c r="I18" s="99">
        <f t="shared" si="0"/>
        <v>119807</v>
      </c>
      <c r="J18" s="100">
        <v>13345</v>
      </c>
      <c r="K18" s="100"/>
      <c r="L18" s="100"/>
      <c r="M18" s="100">
        <f t="shared" si="5"/>
        <v>-106462</v>
      </c>
      <c r="N18" s="100">
        <v>106462</v>
      </c>
      <c r="O18" s="101">
        <v>32606</v>
      </c>
      <c r="P18" s="101">
        <f>SUM(N18-O18)</f>
        <v>73856</v>
      </c>
      <c r="Q18" s="97"/>
      <c r="R18" s="89"/>
      <c r="S18" s="90">
        <f t="shared" si="1"/>
        <v>1</v>
      </c>
      <c r="T18" s="91">
        <f t="shared" si="2"/>
        <v>106462</v>
      </c>
      <c r="U18" s="89">
        <f t="shared" si="3"/>
        <v>-139068</v>
      </c>
      <c r="V18" s="89"/>
    </row>
    <row r="19" spans="1:22" s="24" customFormat="1" ht="22.5">
      <c r="A19" s="72">
        <f t="shared" si="4"/>
        <v>12</v>
      </c>
      <c r="B19" s="67" t="s">
        <v>9</v>
      </c>
      <c r="C19" s="96">
        <f>'[2]Держ упр'!$AA$17</f>
        <v>126048</v>
      </c>
      <c r="D19" s="97">
        <f>'[2]Культура'!$AA$16</f>
        <v>0</v>
      </c>
      <c r="E19" s="98"/>
      <c r="F19" s="98"/>
      <c r="G19" s="97">
        <f>'[2]Освіта'!$AA$16</f>
        <v>0</v>
      </c>
      <c r="H19" s="98"/>
      <c r="I19" s="99">
        <f t="shared" si="0"/>
        <v>126048</v>
      </c>
      <c r="J19" s="100">
        <v>383078</v>
      </c>
      <c r="K19" s="100"/>
      <c r="L19" s="100"/>
      <c r="M19" s="100">
        <f t="shared" si="5"/>
        <v>257030</v>
      </c>
      <c r="N19" s="100"/>
      <c r="O19" s="101"/>
      <c r="P19" s="101"/>
      <c r="Q19" s="97"/>
      <c r="R19" s="76"/>
      <c r="S19" s="24">
        <f t="shared" si="1"/>
        <v>0</v>
      </c>
      <c r="T19" s="31">
        <f t="shared" si="2"/>
        <v>-257030</v>
      </c>
      <c r="U19" s="76">
        <f t="shared" si="3"/>
        <v>257030</v>
      </c>
      <c r="V19" s="76"/>
    </row>
    <row r="20" spans="1:22" s="24" customFormat="1" ht="22.5">
      <c r="A20" s="72">
        <f t="shared" si="4"/>
        <v>13</v>
      </c>
      <c r="B20" s="67" t="s">
        <v>10</v>
      </c>
      <c r="C20" s="96">
        <f>'[2]Держ упр'!$AA$19</f>
        <v>140250</v>
      </c>
      <c r="D20" s="97">
        <f>'[2]Культура'!$AA$18</f>
        <v>0</v>
      </c>
      <c r="E20" s="98"/>
      <c r="F20" s="98"/>
      <c r="G20" s="97">
        <f>'[2]Освіта'!$AA$18</f>
        <v>0</v>
      </c>
      <c r="H20" s="98"/>
      <c r="I20" s="99">
        <f t="shared" si="0"/>
        <v>140250</v>
      </c>
      <c r="J20" s="100">
        <v>468121</v>
      </c>
      <c r="K20" s="100"/>
      <c r="L20" s="100"/>
      <c r="M20" s="100">
        <f t="shared" si="5"/>
        <v>327871</v>
      </c>
      <c r="N20" s="100"/>
      <c r="O20" s="101"/>
      <c r="P20" s="101"/>
      <c r="Q20" s="97"/>
      <c r="R20" s="76"/>
      <c r="S20" s="24">
        <f t="shared" si="1"/>
        <v>0</v>
      </c>
      <c r="T20" s="31">
        <f t="shared" si="2"/>
        <v>-327871</v>
      </c>
      <c r="U20" s="76">
        <f t="shared" si="3"/>
        <v>327871</v>
      </c>
      <c r="V20" s="76"/>
    </row>
    <row r="21" spans="1:22" s="24" customFormat="1" ht="22.5">
      <c r="A21" s="72">
        <f t="shared" si="4"/>
        <v>14</v>
      </c>
      <c r="B21" s="67" t="s">
        <v>32</v>
      </c>
      <c r="C21" s="96">
        <f>'[2]Держ упр'!$AA$20</f>
        <v>126892</v>
      </c>
      <c r="D21" s="97">
        <f>'[2]Культура'!$AA$19</f>
        <v>0</v>
      </c>
      <c r="E21" s="98"/>
      <c r="F21" s="98"/>
      <c r="G21" s="97">
        <f>'[2]Освіта'!$AA$19</f>
        <v>0</v>
      </c>
      <c r="H21" s="98"/>
      <c r="I21" s="99">
        <f t="shared" si="0"/>
        <v>126892</v>
      </c>
      <c r="J21" s="100">
        <v>355657</v>
      </c>
      <c r="K21" s="100"/>
      <c r="L21" s="100"/>
      <c r="M21" s="100">
        <f t="shared" si="5"/>
        <v>228765</v>
      </c>
      <c r="N21" s="100"/>
      <c r="O21" s="101"/>
      <c r="P21" s="101"/>
      <c r="Q21" s="97"/>
      <c r="R21" s="76"/>
      <c r="S21" s="24">
        <f t="shared" si="1"/>
        <v>0</v>
      </c>
      <c r="T21" s="31">
        <f t="shared" si="2"/>
        <v>-228765</v>
      </c>
      <c r="U21" s="76">
        <f t="shared" si="3"/>
        <v>228765</v>
      </c>
      <c r="V21" s="76"/>
    </row>
    <row r="22" spans="1:22" s="24" customFormat="1" ht="22.5">
      <c r="A22" s="72">
        <f t="shared" si="4"/>
        <v>15</v>
      </c>
      <c r="B22" s="67" t="s">
        <v>11</v>
      </c>
      <c r="C22" s="96">
        <f>'[2]Держ упр'!$AA$21</f>
        <v>114499</v>
      </c>
      <c r="D22" s="97">
        <f>'[2]Культура'!$AA$20</f>
        <v>0</v>
      </c>
      <c r="E22" s="98"/>
      <c r="F22" s="98"/>
      <c r="G22" s="97">
        <f>'[2]Освіта'!$AA$20</f>
        <v>0</v>
      </c>
      <c r="H22" s="98"/>
      <c r="I22" s="99">
        <f t="shared" si="0"/>
        <v>114499</v>
      </c>
      <c r="J22" s="100">
        <v>334890</v>
      </c>
      <c r="K22" s="100"/>
      <c r="L22" s="100"/>
      <c r="M22" s="100">
        <f t="shared" si="5"/>
        <v>220391</v>
      </c>
      <c r="N22" s="100"/>
      <c r="O22" s="101"/>
      <c r="P22" s="101"/>
      <c r="Q22" s="97"/>
      <c r="R22" s="76"/>
      <c r="S22" s="24">
        <f t="shared" si="1"/>
        <v>0</v>
      </c>
      <c r="T22" s="31">
        <f t="shared" si="2"/>
        <v>-220391</v>
      </c>
      <c r="U22" s="76">
        <f t="shared" si="3"/>
        <v>220391</v>
      </c>
      <c r="V22" s="76"/>
    </row>
    <row r="23" spans="1:22" s="90" customFormat="1" ht="22.5">
      <c r="A23" s="84">
        <f t="shared" si="4"/>
        <v>16</v>
      </c>
      <c r="B23" s="87" t="s">
        <v>12</v>
      </c>
      <c r="C23" s="96">
        <f>'[2]Держ упр'!$AA$22</f>
        <v>158346</v>
      </c>
      <c r="D23" s="97">
        <f>'[2]Культура'!$AA$21</f>
        <v>4185</v>
      </c>
      <c r="E23" s="98"/>
      <c r="F23" s="98"/>
      <c r="G23" s="97">
        <f>'[2]Освіта'!$AA$21</f>
        <v>0</v>
      </c>
      <c r="H23" s="98"/>
      <c r="I23" s="99">
        <f t="shared" si="0"/>
        <v>162531</v>
      </c>
      <c r="J23" s="100">
        <v>161447</v>
      </c>
      <c r="K23" s="100"/>
      <c r="L23" s="100"/>
      <c r="M23" s="100">
        <f t="shared" si="5"/>
        <v>-1084</v>
      </c>
      <c r="N23" s="100">
        <v>1084</v>
      </c>
      <c r="O23" s="101">
        <v>332</v>
      </c>
      <c r="P23" s="101">
        <f>SUM(N23-O23)</f>
        <v>752</v>
      </c>
      <c r="Q23" s="97"/>
      <c r="R23" s="89"/>
      <c r="S23" s="90">
        <f t="shared" si="1"/>
        <v>1</v>
      </c>
      <c r="T23" s="91">
        <f t="shared" si="2"/>
        <v>1084</v>
      </c>
      <c r="U23" s="89">
        <f t="shared" si="3"/>
        <v>-1416</v>
      </c>
      <c r="V23" s="89"/>
    </row>
    <row r="24" spans="1:22" s="24" customFormat="1" ht="22.5">
      <c r="A24" s="72">
        <f t="shared" si="4"/>
        <v>17</v>
      </c>
      <c r="B24" s="67" t="s">
        <v>13</v>
      </c>
      <c r="C24" s="96">
        <f>'[2]Держ упр'!$AA$23</f>
        <v>115203</v>
      </c>
      <c r="D24" s="97">
        <f>'[2]Культура'!$AA$22</f>
        <v>0</v>
      </c>
      <c r="E24" s="98"/>
      <c r="F24" s="98"/>
      <c r="G24" s="97">
        <f>'[2]Освіта'!$AA$22</f>
        <v>0</v>
      </c>
      <c r="H24" s="98"/>
      <c r="I24" s="99">
        <f t="shared" si="0"/>
        <v>115203</v>
      </c>
      <c r="J24" s="100">
        <v>368791</v>
      </c>
      <c r="K24" s="100"/>
      <c r="L24" s="100"/>
      <c r="M24" s="100">
        <f t="shared" si="5"/>
        <v>253588</v>
      </c>
      <c r="N24" s="100"/>
      <c r="O24" s="101"/>
      <c r="P24" s="101"/>
      <c r="Q24" s="97"/>
      <c r="R24" s="76"/>
      <c r="S24" s="24">
        <f t="shared" si="1"/>
        <v>0</v>
      </c>
      <c r="T24" s="31">
        <f t="shared" si="2"/>
        <v>-253588</v>
      </c>
      <c r="U24" s="76">
        <f t="shared" si="3"/>
        <v>253588</v>
      </c>
      <c r="V24" s="76"/>
    </row>
    <row r="25" spans="1:22" s="90" customFormat="1" ht="22.5">
      <c r="A25" s="84">
        <f t="shared" si="4"/>
        <v>18</v>
      </c>
      <c r="B25" s="87" t="s">
        <v>14</v>
      </c>
      <c r="C25" s="96">
        <f>'[2]Держ упр'!$AA$24</f>
        <v>170686</v>
      </c>
      <c r="D25" s="97">
        <f>'[2]Культура'!$AA$23</f>
        <v>7874</v>
      </c>
      <c r="E25" s="98"/>
      <c r="F25" s="98"/>
      <c r="G25" s="97">
        <f>'[2]Освіта'!$AA$23</f>
        <v>333136</v>
      </c>
      <c r="H25" s="98"/>
      <c r="I25" s="99">
        <f t="shared" si="0"/>
        <v>511696</v>
      </c>
      <c r="J25" s="100">
        <v>218170</v>
      </c>
      <c r="K25" s="100"/>
      <c r="L25" s="100"/>
      <c r="M25" s="100">
        <f t="shared" si="5"/>
        <v>-293526</v>
      </c>
      <c r="N25" s="100">
        <v>293526</v>
      </c>
      <c r="O25" s="101">
        <v>89898</v>
      </c>
      <c r="P25" s="101">
        <f>SUM(N25-O25)</f>
        <v>203628</v>
      </c>
      <c r="Q25" s="97"/>
      <c r="R25" s="89"/>
      <c r="S25" s="90">
        <f t="shared" si="1"/>
        <v>1</v>
      </c>
      <c r="T25" s="91">
        <f t="shared" si="2"/>
        <v>293526</v>
      </c>
      <c r="U25" s="89">
        <f t="shared" si="3"/>
        <v>-383424</v>
      </c>
      <c r="V25" s="89"/>
    </row>
    <row r="26" spans="1:22" s="90" customFormat="1" ht="22.5">
      <c r="A26" s="84">
        <f t="shared" si="4"/>
        <v>19</v>
      </c>
      <c r="B26" s="87" t="s">
        <v>15</v>
      </c>
      <c r="C26" s="96">
        <f>'[2]Держ упр'!$AA$25</f>
        <v>109367</v>
      </c>
      <c r="D26" s="97">
        <f>'[2]Культура'!$AA$24</f>
        <v>22849</v>
      </c>
      <c r="E26" s="98"/>
      <c r="F26" s="98"/>
      <c r="G26" s="97">
        <f>'[2]Освіта'!$AA$24</f>
        <v>0</v>
      </c>
      <c r="H26" s="98"/>
      <c r="I26" s="99">
        <f t="shared" si="0"/>
        <v>132216</v>
      </c>
      <c r="J26" s="100">
        <v>83570</v>
      </c>
      <c r="K26" s="100"/>
      <c r="L26" s="100"/>
      <c r="M26" s="100">
        <f t="shared" si="5"/>
        <v>-48646</v>
      </c>
      <c r="N26" s="100">
        <v>48646</v>
      </c>
      <c r="O26" s="101">
        <v>14899</v>
      </c>
      <c r="P26" s="101">
        <f>SUM(N26-O26)</f>
        <v>33747</v>
      </c>
      <c r="Q26" s="97"/>
      <c r="R26" s="89"/>
      <c r="S26" s="90">
        <f t="shared" si="1"/>
        <v>1</v>
      </c>
      <c r="T26" s="91">
        <f t="shared" si="2"/>
        <v>48646</v>
      </c>
      <c r="U26" s="89">
        <f t="shared" si="3"/>
        <v>-63545</v>
      </c>
      <c r="V26" s="89"/>
    </row>
    <row r="27" spans="1:22" s="90" customFormat="1" ht="22.5">
      <c r="A27" s="84">
        <f t="shared" si="4"/>
        <v>20</v>
      </c>
      <c r="B27" s="87" t="s">
        <v>16</v>
      </c>
      <c r="C27" s="96">
        <f>'[2]Держ упр'!$AA$26</f>
        <v>98510</v>
      </c>
      <c r="D27" s="97">
        <f>'[2]Культура'!$AA$25</f>
        <v>0</v>
      </c>
      <c r="E27" s="98"/>
      <c r="F27" s="98"/>
      <c r="G27" s="97">
        <f>'[2]Освіта'!$AA$25</f>
        <v>0</v>
      </c>
      <c r="H27" s="98"/>
      <c r="I27" s="99">
        <f t="shared" si="0"/>
        <v>98510</v>
      </c>
      <c r="J27" s="100">
        <v>48614</v>
      </c>
      <c r="K27" s="100"/>
      <c r="L27" s="100"/>
      <c r="M27" s="100">
        <f t="shared" si="5"/>
        <v>-49896</v>
      </c>
      <c r="N27" s="100">
        <v>49896</v>
      </c>
      <c r="O27" s="101">
        <v>15282</v>
      </c>
      <c r="P27" s="101">
        <f>SUM(N27-O27)</f>
        <v>34614</v>
      </c>
      <c r="Q27" s="97"/>
      <c r="R27" s="89"/>
      <c r="S27" s="90">
        <f t="shared" si="1"/>
        <v>1</v>
      </c>
      <c r="T27" s="91">
        <f t="shared" si="2"/>
        <v>49896</v>
      </c>
      <c r="U27" s="89">
        <f t="shared" si="3"/>
        <v>-65178</v>
      </c>
      <c r="V27" s="89"/>
    </row>
    <row r="28" spans="1:22" ht="22.5">
      <c r="A28" s="60">
        <f t="shared" si="4"/>
        <v>21</v>
      </c>
      <c r="B28" s="66" t="s">
        <v>17</v>
      </c>
      <c r="C28" s="96">
        <f>'[2]Держ упр'!$AA$27</f>
        <v>82960</v>
      </c>
      <c r="D28" s="97">
        <f>'[2]Культура'!$AA$26</f>
        <v>22332</v>
      </c>
      <c r="E28" s="98"/>
      <c r="F28" s="98"/>
      <c r="G28" s="97">
        <f>'[2]Освіта'!$AA$26</f>
        <v>0</v>
      </c>
      <c r="H28" s="98"/>
      <c r="I28" s="99">
        <f t="shared" si="0"/>
        <v>105292</v>
      </c>
      <c r="J28" s="100">
        <v>119262</v>
      </c>
      <c r="K28" s="100"/>
      <c r="L28" s="100"/>
      <c r="M28" s="100">
        <f t="shared" si="5"/>
        <v>13970</v>
      </c>
      <c r="N28" s="100"/>
      <c r="O28" s="101"/>
      <c r="P28" s="101"/>
      <c r="Q28" s="97"/>
      <c r="R28" s="4"/>
      <c r="S28" s="1">
        <f t="shared" si="1"/>
        <v>0</v>
      </c>
      <c r="T28" s="21">
        <f t="shared" si="2"/>
        <v>-13970</v>
      </c>
      <c r="U28" s="4">
        <f t="shared" si="3"/>
        <v>13970</v>
      </c>
      <c r="V28" s="4"/>
    </row>
    <row r="29" spans="1:22" ht="22.5">
      <c r="A29" s="60">
        <f t="shared" si="4"/>
        <v>22</v>
      </c>
      <c r="B29" s="66" t="s">
        <v>34</v>
      </c>
      <c r="C29" s="96">
        <f>'[2]Держ упр'!$AA$28</f>
        <v>137640</v>
      </c>
      <c r="D29" s="97">
        <f>'[2]Культура'!$AA$27</f>
        <v>90805</v>
      </c>
      <c r="E29" s="98"/>
      <c r="F29" s="98"/>
      <c r="G29" s="97">
        <f>'[2]Освіта'!$AA$27</f>
        <v>0</v>
      </c>
      <c r="H29" s="98"/>
      <c r="I29" s="99">
        <f t="shared" si="0"/>
        <v>228445</v>
      </c>
      <c r="J29" s="100">
        <v>1551440</v>
      </c>
      <c r="K29" s="100"/>
      <c r="L29" s="100"/>
      <c r="M29" s="100">
        <f t="shared" si="5"/>
        <v>1322995</v>
      </c>
      <c r="N29" s="100"/>
      <c r="O29" s="101"/>
      <c r="P29" s="101"/>
      <c r="Q29" s="97"/>
      <c r="R29" s="4"/>
      <c r="S29" s="1">
        <f t="shared" si="1"/>
        <v>0</v>
      </c>
      <c r="T29" s="21">
        <f t="shared" si="2"/>
        <v>-1322995</v>
      </c>
      <c r="U29" s="4">
        <f t="shared" si="3"/>
        <v>1322995</v>
      </c>
      <c r="V29" s="4"/>
    </row>
    <row r="30" spans="1:22" s="24" customFormat="1" ht="22.5">
      <c r="A30" s="72">
        <f t="shared" si="4"/>
        <v>23</v>
      </c>
      <c r="B30" s="67" t="s">
        <v>18</v>
      </c>
      <c r="C30" s="96">
        <f>'[2]Держ упр'!$AA$29</f>
        <v>129964</v>
      </c>
      <c r="D30" s="97">
        <f>'[2]Культура'!$AA$28</f>
        <v>0</v>
      </c>
      <c r="E30" s="98"/>
      <c r="F30" s="98"/>
      <c r="G30" s="97">
        <f>'[2]Освіта'!$AA$28</f>
        <v>0</v>
      </c>
      <c r="H30" s="98"/>
      <c r="I30" s="99">
        <f t="shared" si="0"/>
        <v>129964</v>
      </c>
      <c r="J30" s="100">
        <v>204147</v>
      </c>
      <c r="K30" s="100"/>
      <c r="L30" s="100"/>
      <c r="M30" s="100">
        <f t="shared" si="5"/>
        <v>74183</v>
      </c>
      <c r="N30" s="100"/>
      <c r="O30" s="101"/>
      <c r="P30" s="101"/>
      <c r="Q30" s="97"/>
      <c r="R30" s="76"/>
      <c r="S30" s="24">
        <f t="shared" si="1"/>
        <v>0</v>
      </c>
      <c r="T30" s="31">
        <f t="shared" si="2"/>
        <v>-74183</v>
      </c>
      <c r="U30" s="76">
        <f t="shared" si="3"/>
        <v>74183</v>
      </c>
      <c r="V30" s="76"/>
    </row>
    <row r="31" spans="1:22" s="24" customFormat="1" ht="22.5">
      <c r="A31" s="72">
        <f t="shared" si="4"/>
        <v>24</v>
      </c>
      <c r="B31" s="67" t="s">
        <v>19</v>
      </c>
      <c r="C31" s="96">
        <f>'[2]Держ упр'!$AA$30</f>
        <v>67522</v>
      </c>
      <c r="D31" s="97">
        <f>'[2]Культура'!$AA$29</f>
        <v>32087</v>
      </c>
      <c r="E31" s="98"/>
      <c r="F31" s="98"/>
      <c r="G31" s="97">
        <f>'[2]Освіта'!$AA$29</f>
        <v>0</v>
      </c>
      <c r="H31" s="98"/>
      <c r="I31" s="99">
        <f t="shared" si="0"/>
        <v>99609</v>
      </c>
      <c r="J31" s="100">
        <v>133940</v>
      </c>
      <c r="K31" s="100"/>
      <c r="L31" s="100"/>
      <c r="M31" s="100">
        <f t="shared" si="5"/>
        <v>34331</v>
      </c>
      <c r="N31" s="100"/>
      <c r="O31" s="101"/>
      <c r="P31" s="101"/>
      <c r="Q31" s="97"/>
      <c r="R31" s="76"/>
      <c r="S31" s="24">
        <f t="shared" si="1"/>
        <v>0</v>
      </c>
      <c r="T31" s="31">
        <f t="shared" si="2"/>
        <v>-34331</v>
      </c>
      <c r="U31" s="76">
        <f t="shared" si="3"/>
        <v>34331</v>
      </c>
      <c r="V31" s="76"/>
    </row>
    <row r="32" spans="1:22" s="24" customFormat="1" ht="22.5">
      <c r="A32" s="72">
        <f t="shared" si="4"/>
        <v>25</v>
      </c>
      <c r="B32" s="67" t="s">
        <v>25</v>
      </c>
      <c r="C32" s="96">
        <f>'[2]Держ упр'!$AA$33</f>
        <v>143610</v>
      </c>
      <c r="D32" s="97">
        <f>'[2]Культура'!$AA$32</f>
        <v>0</v>
      </c>
      <c r="E32" s="98"/>
      <c r="F32" s="98"/>
      <c r="G32" s="97">
        <f>'[2]Освіта'!$AA$32</f>
        <v>0</v>
      </c>
      <c r="H32" s="98"/>
      <c r="I32" s="99">
        <f t="shared" si="0"/>
        <v>143610</v>
      </c>
      <c r="J32" s="100">
        <v>165590</v>
      </c>
      <c r="K32" s="100"/>
      <c r="L32" s="100"/>
      <c r="M32" s="100">
        <f t="shared" si="5"/>
        <v>21980</v>
      </c>
      <c r="N32" s="100"/>
      <c r="O32" s="101"/>
      <c r="P32" s="101"/>
      <c r="Q32" s="97"/>
      <c r="R32" s="76"/>
      <c r="S32" s="24">
        <f t="shared" si="1"/>
        <v>0</v>
      </c>
      <c r="T32" s="31">
        <f t="shared" si="2"/>
        <v>-21980</v>
      </c>
      <c r="U32" s="76">
        <f t="shared" si="3"/>
        <v>21980</v>
      </c>
      <c r="V32" s="76"/>
    </row>
    <row r="33" spans="1:22" s="24" customFormat="1" ht="22.5">
      <c r="A33" s="72">
        <f t="shared" si="4"/>
        <v>26</v>
      </c>
      <c r="B33" s="67" t="s">
        <v>20</v>
      </c>
      <c r="C33" s="96">
        <f>'[2]Держ упр'!$AA$31</f>
        <v>76624</v>
      </c>
      <c r="D33" s="97">
        <f>'[2]Культура'!$AA$30</f>
        <v>0</v>
      </c>
      <c r="E33" s="98"/>
      <c r="F33" s="98"/>
      <c r="G33" s="97">
        <f>'[2]Освіта'!$AA$30</f>
        <v>232078</v>
      </c>
      <c r="H33" s="98"/>
      <c r="I33" s="99">
        <f t="shared" si="0"/>
        <v>308702</v>
      </c>
      <c r="J33" s="100">
        <v>396367</v>
      </c>
      <c r="K33" s="100"/>
      <c r="L33" s="100"/>
      <c r="M33" s="100">
        <f t="shared" si="5"/>
        <v>87665</v>
      </c>
      <c r="N33" s="100"/>
      <c r="O33" s="101"/>
      <c r="P33" s="101"/>
      <c r="Q33" s="97"/>
      <c r="R33" s="76"/>
      <c r="S33" s="24">
        <f t="shared" si="1"/>
        <v>0</v>
      </c>
      <c r="T33" s="31">
        <f t="shared" si="2"/>
        <v>-87665</v>
      </c>
      <c r="U33" s="76">
        <f t="shared" si="3"/>
        <v>87665</v>
      </c>
      <c r="V33" s="76"/>
    </row>
    <row r="34" spans="1:22" s="24" customFormat="1" ht="22.5">
      <c r="A34" s="72">
        <f t="shared" si="4"/>
        <v>27</v>
      </c>
      <c r="B34" s="67" t="s">
        <v>21</v>
      </c>
      <c r="C34" s="96">
        <f>'[2]Держ упр'!$AA$32</f>
        <v>122702</v>
      </c>
      <c r="D34" s="97">
        <f>'[2]Культура'!$AA$31</f>
        <v>0</v>
      </c>
      <c r="E34" s="98"/>
      <c r="F34" s="98"/>
      <c r="G34" s="97">
        <f>'[2]Освіта'!$AA$31</f>
        <v>0</v>
      </c>
      <c r="H34" s="98"/>
      <c r="I34" s="99">
        <f t="shared" si="0"/>
        <v>122702</v>
      </c>
      <c r="J34" s="100">
        <v>528796</v>
      </c>
      <c r="K34" s="100"/>
      <c r="L34" s="100"/>
      <c r="M34" s="100">
        <f t="shared" si="5"/>
        <v>406094</v>
      </c>
      <c r="N34" s="100"/>
      <c r="O34" s="101"/>
      <c r="P34" s="101"/>
      <c r="Q34" s="97"/>
      <c r="R34" s="76"/>
      <c r="S34" s="24">
        <f t="shared" si="1"/>
        <v>0</v>
      </c>
      <c r="T34" s="31">
        <f t="shared" si="2"/>
        <v>-406094</v>
      </c>
      <c r="U34" s="76">
        <f t="shared" si="3"/>
        <v>406094</v>
      </c>
      <c r="V34" s="76"/>
    </row>
    <row r="35" spans="1:22" s="24" customFormat="1" ht="22.5">
      <c r="A35" s="72">
        <f t="shared" si="4"/>
        <v>28</v>
      </c>
      <c r="B35" s="67" t="s">
        <v>22</v>
      </c>
      <c r="C35" s="96">
        <f>'[2]Держ упр'!$AA$34</f>
        <v>184751</v>
      </c>
      <c r="D35" s="97">
        <f>'[2]Культура'!$AA$33</f>
        <v>0</v>
      </c>
      <c r="E35" s="98"/>
      <c r="F35" s="98"/>
      <c r="G35" s="97">
        <f>'[2]Освіта'!$AA$33</f>
        <v>112501</v>
      </c>
      <c r="H35" s="98"/>
      <c r="I35" s="99">
        <f t="shared" si="0"/>
        <v>297252</v>
      </c>
      <c r="J35" s="100">
        <v>345247</v>
      </c>
      <c r="K35" s="100"/>
      <c r="L35" s="100"/>
      <c r="M35" s="100">
        <f t="shared" si="5"/>
        <v>47995</v>
      </c>
      <c r="N35" s="100"/>
      <c r="O35" s="101"/>
      <c r="P35" s="101"/>
      <c r="Q35" s="97"/>
      <c r="R35" s="76"/>
      <c r="S35" s="24">
        <f t="shared" si="1"/>
        <v>0</v>
      </c>
      <c r="T35" s="31">
        <f t="shared" si="2"/>
        <v>-47995</v>
      </c>
      <c r="U35" s="76">
        <f t="shared" si="3"/>
        <v>47995</v>
      </c>
      <c r="V35" s="76"/>
    </row>
    <row r="36" spans="1:22" s="90" customFormat="1" ht="22.5">
      <c r="A36" s="84">
        <f t="shared" si="4"/>
        <v>29</v>
      </c>
      <c r="B36" s="87" t="s">
        <v>23</v>
      </c>
      <c r="C36" s="96">
        <f>'[2]Держ упр'!$AA$35</f>
        <v>164319</v>
      </c>
      <c r="D36" s="97">
        <f>'[2]Культура'!$AA$34</f>
        <v>16448</v>
      </c>
      <c r="E36" s="98"/>
      <c r="F36" s="98"/>
      <c r="G36" s="97">
        <f>'[2]Освіта'!$AA$34</f>
        <v>196989</v>
      </c>
      <c r="H36" s="98"/>
      <c r="I36" s="99">
        <f t="shared" si="0"/>
        <v>377756</v>
      </c>
      <c r="J36" s="100">
        <v>336713</v>
      </c>
      <c r="K36" s="100"/>
      <c r="L36" s="100"/>
      <c r="M36" s="100">
        <f t="shared" si="5"/>
        <v>-41043</v>
      </c>
      <c r="N36" s="100">
        <v>41043</v>
      </c>
      <c r="O36" s="101">
        <v>12570</v>
      </c>
      <c r="P36" s="101">
        <f>SUM(N36-O36)</f>
        <v>28473</v>
      </c>
      <c r="Q36" s="97"/>
      <c r="R36" s="89"/>
      <c r="S36" s="90">
        <f t="shared" si="1"/>
        <v>1</v>
      </c>
      <c r="T36" s="91">
        <f t="shared" si="2"/>
        <v>41043</v>
      </c>
      <c r="U36" s="89">
        <f t="shared" si="3"/>
        <v>-53613</v>
      </c>
      <c r="V36" s="89"/>
    </row>
    <row r="37" spans="1:22" s="24" customFormat="1" ht="22.5">
      <c r="A37" s="72">
        <f t="shared" si="4"/>
        <v>30</v>
      </c>
      <c r="B37" s="67" t="s">
        <v>24</v>
      </c>
      <c r="C37" s="96">
        <f>'[2]Держ упр'!$AA$36</f>
        <v>56936</v>
      </c>
      <c r="D37" s="97">
        <f>'[2]Культура'!$AA$35</f>
        <v>0</v>
      </c>
      <c r="E37" s="98"/>
      <c r="F37" s="98"/>
      <c r="G37" s="97">
        <f>'[2]Освіта'!$AA$35</f>
        <v>0</v>
      </c>
      <c r="H37" s="98"/>
      <c r="I37" s="99">
        <f t="shared" si="0"/>
        <v>56936</v>
      </c>
      <c r="J37" s="100">
        <v>78863</v>
      </c>
      <c r="K37" s="100"/>
      <c r="L37" s="100"/>
      <c r="M37" s="100">
        <f t="shared" si="5"/>
        <v>21927</v>
      </c>
      <c r="N37" s="100"/>
      <c r="O37" s="101"/>
      <c r="P37" s="101"/>
      <c r="Q37" s="97"/>
      <c r="R37" s="76"/>
      <c r="S37" s="24">
        <f t="shared" si="1"/>
        <v>0</v>
      </c>
      <c r="T37" s="31">
        <f t="shared" si="2"/>
        <v>-21927</v>
      </c>
      <c r="U37" s="76">
        <f t="shared" si="3"/>
        <v>21927</v>
      </c>
      <c r="V37" s="76"/>
    </row>
    <row r="38" spans="1:22" s="77" customFormat="1" ht="22.5">
      <c r="A38" s="74"/>
      <c r="B38" s="75" t="s">
        <v>29</v>
      </c>
      <c r="C38" s="101">
        <f aca="true" t="shared" si="6" ref="C38:J38">SUM(C8:C37)</f>
        <v>3720905</v>
      </c>
      <c r="D38" s="101">
        <f t="shared" si="6"/>
        <v>433624</v>
      </c>
      <c r="E38" s="101">
        <f t="shared" si="6"/>
        <v>0</v>
      </c>
      <c r="F38" s="101">
        <f t="shared" si="6"/>
        <v>0</v>
      </c>
      <c r="G38" s="101">
        <f t="shared" si="6"/>
        <v>949778</v>
      </c>
      <c r="H38" s="101">
        <f t="shared" si="6"/>
        <v>0</v>
      </c>
      <c r="I38" s="101">
        <f t="shared" si="6"/>
        <v>5104307</v>
      </c>
      <c r="J38" s="101">
        <f t="shared" si="6"/>
        <v>9427875</v>
      </c>
      <c r="K38" s="101"/>
      <c r="L38" s="101">
        <f aca="true" t="shared" si="7" ref="L38:Q38">SUM(L8:L37)</f>
        <v>0</v>
      </c>
      <c r="M38" s="101">
        <f t="shared" si="7"/>
        <v>4323568</v>
      </c>
      <c r="N38" s="101">
        <f t="shared" si="7"/>
        <v>682129</v>
      </c>
      <c r="O38" s="101">
        <f t="shared" si="7"/>
        <v>208915</v>
      </c>
      <c r="P38" s="101">
        <f t="shared" si="7"/>
        <v>473214</v>
      </c>
      <c r="Q38" s="101">
        <f t="shared" si="7"/>
        <v>0</v>
      </c>
      <c r="R38" s="76"/>
      <c r="S38" s="24">
        <f t="shared" si="1"/>
        <v>0</v>
      </c>
      <c r="T38" s="31">
        <f t="shared" si="2"/>
        <v>-4323568</v>
      </c>
      <c r="U38" s="76">
        <f t="shared" si="3"/>
        <v>4114653</v>
      </c>
      <c r="V38" s="76"/>
    </row>
    <row r="39" spans="1:22" s="90" customFormat="1" ht="22.5">
      <c r="A39" s="92">
        <v>31</v>
      </c>
      <c r="B39" s="87" t="s">
        <v>27</v>
      </c>
      <c r="C39" s="96">
        <f>'[2]Держ упр'!$AA$37</f>
        <v>559745</v>
      </c>
      <c r="D39" s="97">
        <f>'[2]Культура'!$AA$36</f>
        <v>0</v>
      </c>
      <c r="E39" s="98">
        <f>'[1]забезпеченість здрав'!$E$6+'[1]забезпеченість здрав'!$I$6+'[1]забезпеченість здрав'!$Q$6</f>
        <v>0</v>
      </c>
      <c r="F39" s="98"/>
      <c r="G39" s="97">
        <f>'[2]Освіта'!$AA$36</f>
        <v>1197191</v>
      </c>
      <c r="H39" s="98"/>
      <c r="I39" s="99">
        <f t="shared" si="0"/>
        <v>1756936</v>
      </c>
      <c r="J39" s="100">
        <v>661209</v>
      </c>
      <c r="K39" s="100"/>
      <c r="L39" s="100"/>
      <c r="M39" s="100">
        <f>J39-L39-I39</f>
        <v>-1095727</v>
      </c>
      <c r="N39" s="100">
        <v>1095727</v>
      </c>
      <c r="O39" s="102">
        <v>335585</v>
      </c>
      <c r="P39" s="101">
        <f>SUM(N39-O39)</f>
        <v>760142</v>
      </c>
      <c r="Q39" s="97"/>
      <c r="R39" s="89"/>
      <c r="S39" s="90">
        <f t="shared" si="1"/>
        <v>1</v>
      </c>
      <c r="T39" s="91">
        <f t="shared" si="2"/>
        <v>1095727</v>
      </c>
      <c r="U39" s="89">
        <f t="shared" si="3"/>
        <v>-1431312</v>
      </c>
      <c r="V39" s="89"/>
    </row>
    <row r="40" spans="1:21" s="3" customFormat="1" ht="22.5">
      <c r="A40" s="61"/>
      <c r="B40" s="61" t="s">
        <v>30</v>
      </c>
      <c r="C40" s="102">
        <f aca="true" t="shared" si="8" ref="C40:J40">SUM(C38:C39)</f>
        <v>4280650</v>
      </c>
      <c r="D40" s="102">
        <f t="shared" si="8"/>
        <v>433624</v>
      </c>
      <c r="E40" s="102">
        <f t="shared" si="8"/>
        <v>0</v>
      </c>
      <c r="F40" s="102">
        <f t="shared" si="8"/>
        <v>0</v>
      </c>
      <c r="G40" s="102">
        <f t="shared" si="8"/>
        <v>2146969</v>
      </c>
      <c r="H40" s="102">
        <f t="shared" si="8"/>
        <v>0</v>
      </c>
      <c r="I40" s="102">
        <f t="shared" si="8"/>
        <v>6861243</v>
      </c>
      <c r="J40" s="102">
        <f t="shared" si="8"/>
        <v>10089084</v>
      </c>
      <c r="K40" s="102"/>
      <c r="L40" s="102">
        <f aca="true" t="shared" si="9" ref="L40:Q40">SUM(L38:L39)</f>
        <v>0</v>
      </c>
      <c r="M40" s="102">
        <f t="shared" si="9"/>
        <v>3227841</v>
      </c>
      <c r="N40" s="103">
        <f t="shared" si="9"/>
        <v>1777856</v>
      </c>
      <c r="O40" s="102">
        <f t="shared" si="9"/>
        <v>544500</v>
      </c>
      <c r="P40" s="102">
        <f t="shared" si="9"/>
        <v>1233356</v>
      </c>
      <c r="Q40" s="102">
        <f t="shared" si="9"/>
        <v>0</v>
      </c>
      <c r="R40" s="4"/>
      <c r="S40" s="1">
        <f t="shared" si="1"/>
        <v>0</v>
      </c>
      <c r="T40" s="21">
        <f t="shared" si="2"/>
        <v>-3227841</v>
      </c>
      <c r="U40" s="4">
        <f t="shared" si="3"/>
        <v>2683341</v>
      </c>
    </row>
    <row r="41" spans="1:21" s="94" customFormat="1" ht="22.5">
      <c r="A41" s="93"/>
      <c r="B41" s="87" t="s">
        <v>95</v>
      </c>
      <c r="C41" s="101">
        <f>'[2]Держ упр'!$AA$6</f>
        <v>0</v>
      </c>
      <c r="D41" s="101">
        <f>'[2]Культура'!$AA$37</f>
        <v>0</v>
      </c>
      <c r="E41" s="101">
        <v>0</v>
      </c>
      <c r="F41" s="97">
        <f>38441+136755</f>
        <v>175196</v>
      </c>
      <c r="G41" s="97">
        <f>2735080</f>
        <v>2735080</v>
      </c>
      <c r="H41" s="101">
        <v>50000</v>
      </c>
      <c r="I41" s="104">
        <f>SUM(C41:H41)</f>
        <v>2960276</v>
      </c>
      <c r="J41" s="97">
        <v>630514</v>
      </c>
      <c r="K41" s="98"/>
      <c r="L41" s="97"/>
      <c r="M41" s="100">
        <f>J41-L41-I41</f>
        <v>-2329762</v>
      </c>
      <c r="N41" s="100">
        <v>1902494</v>
      </c>
      <c r="O41" s="101">
        <v>0</v>
      </c>
      <c r="P41" s="101">
        <f>SUM(N41-O41)</f>
        <v>1902494</v>
      </c>
      <c r="Q41" s="97">
        <v>634900</v>
      </c>
      <c r="R41" s="89"/>
      <c r="S41" s="90">
        <f t="shared" si="1"/>
        <v>1</v>
      </c>
      <c r="T41" s="91">
        <f t="shared" si="2"/>
        <v>2329762</v>
      </c>
      <c r="U41" s="89">
        <f t="shared" si="3"/>
        <v>-2964662</v>
      </c>
    </row>
    <row r="42" spans="1:21" s="3" customFormat="1" ht="22.5">
      <c r="A42" s="61"/>
      <c r="B42" s="61" t="s">
        <v>96</v>
      </c>
      <c r="C42" s="102">
        <f aca="true" t="shared" si="10" ref="C42:N42">C40+C41</f>
        <v>4280650</v>
      </c>
      <c r="D42" s="102">
        <f t="shared" si="10"/>
        <v>433624</v>
      </c>
      <c r="E42" s="102">
        <f t="shared" si="10"/>
        <v>0</v>
      </c>
      <c r="F42" s="102">
        <f t="shared" si="10"/>
        <v>175196</v>
      </c>
      <c r="G42" s="102">
        <f t="shared" si="10"/>
        <v>4882049</v>
      </c>
      <c r="H42" s="102">
        <f t="shared" si="10"/>
        <v>50000</v>
      </c>
      <c r="I42" s="102">
        <f t="shared" si="10"/>
        <v>9821519</v>
      </c>
      <c r="J42" s="102">
        <f t="shared" si="10"/>
        <v>10719598</v>
      </c>
      <c r="K42" s="102"/>
      <c r="L42" s="102">
        <f t="shared" si="10"/>
        <v>0</v>
      </c>
      <c r="M42" s="102">
        <f t="shared" si="10"/>
        <v>898079</v>
      </c>
      <c r="N42" s="102">
        <f t="shared" si="10"/>
        <v>3680350</v>
      </c>
      <c r="O42" s="102">
        <f>O40+O41</f>
        <v>544500</v>
      </c>
      <c r="P42" s="102">
        <f>P40+P41</f>
        <v>3135850</v>
      </c>
      <c r="Q42" s="102">
        <f>Q40+Q41</f>
        <v>634900</v>
      </c>
      <c r="R42" s="4"/>
      <c r="S42" s="1">
        <f t="shared" si="1"/>
        <v>0</v>
      </c>
      <c r="T42" s="21">
        <f t="shared" si="2"/>
        <v>-898079</v>
      </c>
      <c r="U42" s="4">
        <f t="shared" si="3"/>
        <v>-281321</v>
      </c>
    </row>
    <row r="43" spans="15:17" ht="15.75">
      <c r="O43" s="3">
        <v>544500</v>
      </c>
      <c r="Q43" s="3">
        <v>634900</v>
      </c>
    </row>
    <row r="44" spans="9:16" ht="15.75">
      <c r="I44" s="22">
        <f>O44/M42</f>
        <v>0</v>
      </c>
      <c r="J44" s="30">
        <v>773956</v>
      </c>
      <c r="K44" s="30"/>
      <c r="L44" s="29">
        <v>1594716</v>
      </c>
      <c r="O44" s="38"/>
      <c r="P44" s="38"/>
    </row>
    <row r="45" spans="15:17" ht="15.75">
      <c r="O45" s="28">
        <f>O44-O40</f>
        <v>-544500</v>
      </c>
      <c r="P45" s="28"/>
      <c r="Q45" s="4">
        <f>O43/N40*N9</f>
        <v>0</v>
      </c>
    </row>
    <row r="48" spans="15:16" ht="15.75">
      <c r="O48" s="52">
        <f>SUM(O18:O47)</f>
        <v>1799087</v>
      </c>
      <c r="P48" s="71"/>
    </row>
  </sheetData>
  <mergeCells count="13">
    <mergeCell ref="Q6:Q7"/>
    <mergeCell ref="P6:P7"/>
    <mergeCell ref="A3:O3"/>
    <mergeCell ref="A4:O4"/>
    <mergeCell ref="C6:I6"/>
    <mergeCell ref="B6:B7"/>
    <mergeCell ref="A6:A7"/>
    <mergeCell ref="O6:O7"/>
    <mergeCell ref="M6:M7"/>
    <mergeCell ref="K6:K7"/>
    <mergeCell ref="J6:J7"/>
    <mergeCell ref="N6:N7"/>
    <mergeCell ref="L6:L7"/>
  </mergeCells>
  <conditionalFormatting sqref="U8:U42">
    <cfRule type="cellIs" priority="1" dxfId="0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120" verticalDpi="12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8"/>
  <sheetViews>
    <sheetView view="pageBreakPreview" zoomScale="85" zoomScaleSheetLayoutView="85" workbookViewId="0" topLeftCell="A1">
      <pane xSplit="2" ySplit="7" topLeftCell="N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5" sqref="S5"/>
    </sheetView>
  </sheetViews>
  <sheetFormatPr defaultColWidth="9.00390625" defaultRowHeight="12.75"/>
  <cols>
    <col min="1" max="1" width="15.125" style="1" customWidth="1"/>
    <col min="2" max="2" width="40.75390625" style="1" customWidth="1"/>
    <col min="3" max="3" width="18.875" style="1" hidden="1" customWidth="1"/>
    <col min="4" max="4" width="16.375" style="1" hidden="1" customWidth="1"/>
    <col min="5" max="5" width="14.875" style="1" hidden="1" customWidth="1"/>
    <col min="6" max="6" width="17.375" style="1" hidden="1" customWidth="1"/>
    <col min="7" max="7" width="17.625" style="1" hidden="1" customWidth="1"/>
    <col min="8" max="8" width="22.25390625" style="1" hidden="1" customWidth="1"/>
    <col min="9" max="9" width="28.75390625" style="1" hidden="1" customWidth="1"/>
    <col min="10" max="11" width="22.25390625" style="1" hidden="1" customWidth="1"/>
    <col min="12" max="12" width="25.375" style="1" hidden="1" customWidth="1"/>
    <col min="13" max="13" width="25.25390625" style="1" hidden="1" customWidth="1"/>
    <col min="14" max="14" width="19.875" style="1" hidden="1" customWidth="1"/>
    <col min="15" max="15" width="65.875" style="3" customWidth="1"/>
    <col min="16" max="16" width="18.875" style="1" hidden="1" customWidth="1"/>
    <col min="17" max="17" width="15.25390625" style="1" customWidth="1"/>
    <col min="18" max="18" width="8.875" style="1" customWidth="1"/>
    <col min="19" max="19" width="12.75390625" style="1" customWidth="1"/>
    <col min="20" max="20" width="12.375" style="1" customWidth="1"/>
    <col min="21" max="16384" width="8.875" style="1" customWidth="1"/>
  </cols>
  <sheetData>
    <row r="1" spans="15:16" ht="0.75" customHeight="1">
      <c r="O1" s="27" t="s">
        <v>82</v>
      </c>
      <c r="P1" s="2"/>
    </row>
    <row r="3" spans="1:16" ht="71.25" customHeight="1">
      <c r="A3" s="162" t="s">
        <v>174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20"/>
    </row>
    <row r="4" spans="1:16" s="24" customFormat="1" ht="21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37"/>
    </row>
    <row r="5" spans="15:16" ht="21" customHeight="1">
      <c r="O5" s="27" t="s">
        <v>36</v>
      </c>
      <c r="P5" s="2"/>
    </row>
    <row r="6" spans="1:16" ht="42.75" customHeight="1">
      <c r="A6" s="198" t="s">
        <v>31</v>
      </c>
      <c r="B6" s="198" t="s">
        <v>33</v>
      </c>
      <c r="C6" s="163" t="s">
        <v>84</v>
      </c>
      <c r="D6" s="164"/>
      <c r="E6" s="164"/>
      <c r="F6" s="164"/>
      <c r="G6" s="164"/>
      <c r="H6" s="164"/>
      <c r="I6" s="197"/>
      <c r="J6" s="202" t="s">
        <v>99</v>
      </c>
      <c r="K6" s="160" t="s">
        <v>164</v>
      </c>
      <c r="L6" s="203" t="s">
        <v>158</v>
      </c>
      <c r="M6" s="160" t="s">
        <v>165</v>
      </c>
      <c r="N6" s="198" t="s">
        <v>129</v>
      </c>
      <c r="O6" s="200" t="s">
        <v>157</v>
      </c>
      <c r="P6" s="159" t="s">
        <v>122</v>
      </c>
    </row>
    <row r="7" spans="1:16" ht="46.5">
      <c r="A7" s="199"/>
      <c r="B7" s="199"/>
      <c r="C7" s="124" t="s">
        <v>83</v>
      </c>
      <c r="D7" s="124" t="s">
        <v>45</v>
      </c>
      <c r="E7" s="124" t="s">
        <v>93</v>
      </c>
      <c r="F7" s="124" t="s">
        <v>94</v>
      </c>
      <c r="G7" s="124" t="s">
        <v>39</v>
      </c>
      <c r="H7" s="124" t="s">
        <v>98</v>
      </c>
      <c r="I7" s="123" t="s">
        <v>114</v>
      </c>
      <c r="J7" s="202"/>
      <c r="K7" s="161"/>
      <c r="L7" s="203"/>
      <c r="M7" s="161"/>
      <c r="N7" s="199"/>
      <c r="O7" s="201"/>
      <c r="P7" s="159"/>
    </row>
    <row r="8" spans="1:21" ht="27">
      <c r="A8" s="125">
        <v>1</v>
      </c>
      <c r="B8" s="126" t="s">
        <v>0</v>
      </c>
      <c r="C8" s="127">
        <f>'[3]Держ упр'!$AC$7</f>
        <v>123419</v>
      </c>
      <c r="D8" s="128">
        <f>'[3]Культура'!$AC$6</f>
        <v>55315</v>
      </c>
      <c r="E8" s="129"/>
      <c r="F8" s="129"/>
      <c r="G8" s="128">
        <f>'[3]Освіта'!$AC$6</f>
        <v>0</v>
      </c>
      <c r="H8" s="129"/>
      <c r="I8" s="126">
        <f aca="true" t="shared" si="0" ref="I8:I37">SUM(C8:H8)</f>
        <v>178734</v>
      </c>
      <c r="J8" s="130">
        <v>280633</v>
      </c>
      <c r="K8" s="130">
        <f aca="true" t="shared" si="1" ref="K8:K37">I8-J8</f>
        <v>-101899</v>
      </c>
      <c r="L8" s="141">
        <v>212262</v>
      </c>
      <c r="M8" s="130">
        <f aca="true" t="shared" si="2" ref="M8:M37">I8-J8-L8</f>
        <v>-314161</v>
      </c>
      <c r="N8" s="131"/>
      <c r="O8" s="132">
        <f>O43*N8</f>
        <v>0</v>
      </c>
      <c r="P8" s="54"/>
      <c r="Q8" s="4"/>
      <c r="R8" s="1">
        <f aca="true" t="shared" si="3" ref="R8:R42">IF(S8&gt;0,1,0)</f>
        <v>0</v>
      </c>
      <c r="S8" s="21">
        <f aca="true" t="shared" si="4" ref="S8:S42">I8-J8-L8</f>
        <v>-314161</v>
      </c>
      <c r="T8" s="4">
        <f aca="true" t="shared" si="5" ref="T8:T42">M8-O8-P8</f>
        <v>-314161</v>
      </c>
      <c r="U8" s="4"/>
    </row>
    <row r="9" spans="1:21" ht="27">
      <c r="A9" s="129">
        <f aca="true" t="shared" si="6" ref="A9:A37">A8+1</f>
        <v>2</v>
      </c>
      <c r="B9" s="126" t="s">
        <v>1</v>
      </c>
      <c r="C9" s="127">
        <f>'[3]Держ упр'!$AC$8</f>
        <v>100647</v>
      </c>
      <c r="D9" s="128">
        <f>'[3]Культура'!$AC$7</f>
        <v>0</v>
      </c>
      <c r="E9" s="129"/>
      <c r="F9" s="129"/>
      <c r="G9" s="128">
        <f>'[3]Освіта'!$AC$7</f>
        <v>0</v>
      </c>
      <c r="H9" s="129"/>
      <c r="I9" s="126">
        <f t="shared" si="0"/>
        <v>100647</v>
      </c>
      <c r="J9" s="130">
        <v>177235</v>
      </c>
      <c r="K9" s="130">
        <f t="shared" si="1"/>
        <v>-76588</v>
      </c>
      <c r="L9" s="141">
        <v>33213</v>
      </c>
      <c r="M9" s="130">
        <f t="shared" si="2"/>
        <v>-109801</v>
      </c>
      <c r="N9" s="133"/>
      <c r="O9" s="132">
        <f>O44*N9</f>
        <v>0</v>
      </c>
      <c r="P9" s="54"/>
      <c r="Q9" s="4"/>
      <c r="R9" s="1">
        <f t="shared" si="3"/>
        <v>0</v>
      </c>
      <c r="S9" s="21">
        <f t="shared" si="4"/>
        <v>-109801</v>
      </c>
      <c r="T9" s="4">
        <f t="shared" si="5"/>
        <v>-109801</v>
      </c>
      <c r="U9" s="4"/>
    </row>
    <row r="10" spans="1:21" ht="27">
      <c r="A10" s="129">
        <f t="shared" si="6"/>
        <v>3</v>
      </c>
      <c r="B10" s="126" t="s">
        <v>2</v>
      </c>
      <c r="C10" s="127">
        <f>'[3]Держ упр'!$AC$9</f>
        <v>131128</v>
      </c>
      <c r="D10" s="128">
        <f>'[3]Культура'!$AC$8</f>
        <v>21878</v>
      </c>
      <c r="E10" s="129"/>
      <c r="F10" s="129"/>
      <c r="G10" s="128">
        <f>'[3]Освіта'!$AC$8</f>
        <v>0</v>
      </c>
      <c r="H10" s="129"/>
      <c r="I10" s="126">
        <f t="shared" si="0"/>
        <v>153006</v>
      </c>
      <c r="J10" s="130">
        <v>161912</v>
      </c>
      <c r="K10" s="130">
        <f t="shared" si="1"/>
        <v>-8906</v>
      </c>
      <c r="L10" s="141">
        <v>6319</v>
      </c>
      <c r="M10" s="130">
        <f t="shared" si="2"/>
        <v>-15225</v>
      </c>
      <c r="N10" s="133"/>
      <c r="O10" s="134">
        <f>O43*N10</f>
        <v>0</v>
      </c>
      <c r="P10" s="54"/>
      <c r="Q10" s="4"/>
      <c r="R10" s="1">
        <f t="shared" si="3"/>
        <v>0</v>
      </c>
      <c r="S10" s="21">
        <f t="shared" si="4"/>
        <v>-15225</v>
      </c>
      <c r="T10" s="4">
        <f t="shared" si="5"/>
        <v>-15225</v>
      </c>
      <c r="U10" s="4"/>
    </row>
    <row r="11" spans="1:21" ht="27">
      <c r="A11" s="129">
        <f t="shared" si="6"/>
        <v>4</v>
      </c>
      <c r="B11" s="135" t="s">
        <v>3</v>
      </c>
      <c r="C11" s="127">
        <f>'[3]Держ упр'!$AC$10</f>
        <v>151349</v>
      </c>
      <c r="D11" s="128">
        <f>'[3]Культура'!$AC$9</f>
        <v>0</v>
      </c>
      <c r="E11" s="129"/>
      <c r="F11" s="129"/>
      <c r="G11" s="128">
        <f>'[3]Освіта'!$AC$9</f>
        <v>0</v>
      </c>
      <c r="H11" s="129"/>
      <c r="I11" s="126">
        <f t="shared" si="0"/>
        <v>151349</v>
      </c>
      <c r="J11" s="130">
        <v>380430</v>
      </c>
      <c r="K11" s="130">
        <f t="shared" si="1"/>
        <v>-229081</v>
      </c>
      <c r="L11" s="141">
        <v>500</v>
      </c>
      <c r="M11" s="130">
        <f t="shared" si="2"/>
        <v>-229581</v>
      </c>
      <c r="N11" s="133"/>
      <c r="O11" s="134">
        <f>O44*N11</f>
        <v>0</v>
      </c>
      <c r="P11" s="54"/>
      <c r="Q11" s="4"/>
      <c r="R11" s="1">
        <f t="shared" si="3"/>
        <v>0</v>
      </c>
      <c r="S11" s="21">
        <f t="shared" si="4"/>
        <v>-229581</v>
      </c>
      <c r="T11" s="4">
        <f t="shared" si="5"/>
        <v>-229581</v>
      </c>
      <c r="U11" s="4"/>
    </row>
    <row r="12" spans="1:21" ht="27">
      <c r="A12" s="129">
        <f t="shared" si="6"/>
        <v>5</v>
      </c>
      <c r="B12" s="135" t="s">
        <v>4</v>
      </c>
      <c r="C12" s="127">
        <f>'[3]Держ упр'!$AC$11</f>
        <v>73688</v>
      </c>
      <c r="D12" s="128">
        <f>'[3]Культура'!$AC$10</f>
        <v>32629</v>
      </c>
      <c r="E12" s="129"/>
      <c r="F12" s="129"/>
      <c r="G12" s="128">
        <f>'[3]Освіта'!$AC$10</f>
        <v>0</v>
      </c>
      <c r="H12" s="129"/>
      <c r="I12" s="126">
        <f t="shared" si="0"/>
        <v>106317</v>
      </c>
      <c r="J12" s="130">
        <v>53737</v>
      </c>
      <c r="K12" s="147">
        <f t="shared" si="1"/>
        <v>52580</v>
      </c>
      <c r="L12" s="141">
        <v>51281</v>
      </c>
      <c r="M12" s="147">
        <f t="shared" si="2"/>
        <v>1299</v>
      </c>
      <c r="N12" s="133">
        <v>1299</v>
      </c>
      <c r="O12" s="134">
        <f>O43*N12</f>
        <v>603.7715381769463</v>
      </c>
      <c r="P12" s="54"/>
      <c r="Q12" s="4">
        <v>604</v>
      </c>
      <c r="R12" s="1">
        <f t="shared" si="3"/>
        <v>1</v>
      </c>
      <c r="S12" s="21">
        <f t="shared" si="4"/>
        <v>1299</v>
      </c>
      <c r="T12" s="4">
        <f t="shared" si="5"/>
        <v>695.2284618230537</v>
      </c>
      <c r="U12" s="4"/>
    </row>
    <row r="13" spans="1:21" ht="27">
      <c r="A13" s="129">
        <f t="shared" si="6"/>
        <v>6</v>
      </c>
      <c r="B13" s="135" t="s">
        <v>5</v>
      </c>
      <c r="C13" s="127">
        <f>'[3]Держ упр'!$AC$12</f>
        <v>144869</v>
      </c>
      <c r="D13" s="128">
        <f>'[3]Культура'!$AC$11</f>
        <v>0</v>
      </c>
      <c r="E13" s="129"/>
      <c r="F13" s="129"/>
      <c r="G13" s="128">
        <f>'[3]Освіта'!$AC$11</f>
        <v>24674</v>
      </c>
      <c r="H13" s="129"/>
      <c r="I13" s="126">
        <f t="shared" si="0"/>
        <v>169543</v>
      </c>
      <c r="J13" s="130">
        <v>288234</v>
      </c>
      <c r="K13" s="130">
        <f t="shared" si="1"/>
        <v>-118691</v>
      </c>
      <c r="L13" s="141">
        <v>24862</v>
      </c>
      <c r="M13" s="130">
        <f t="shared" si="2"/>
        <v>-143553</v>
      </c>
      <c r="N13" s="133"/>
      <c r="O13" s="134">
        <f>O43*N13</f>
        <v>0</v>
      </c>
      <c r="P13" s="54"/>
      <c r="Q13" s="4"/>
      <c r="R13" s="1">
        <f t="shared" si="3"/>
        <v>0</v>
      </c>
      <c r="S13" s="21">
        <f t="shared" si="4"/>
        <v>-143553</v>
      </c>
      <c r="T13" s="4">
        <f t="shared" si="5"/>
        <v>-143553</v>
      </c>
      <c r="U13" s="4"/>
    </row>
    <row r="14" spans="1:21" ht="27">
      <c r="A14" s="129">
        <f t="shared" si="6"/>
        <v>7</v>
      </c>
      <c r="B14" s="135" t="s">
        <v>7</v>
      </c>
      <c r="C14" s="127">
        <f>'[3]Держ упр'!$AC$14</f>
        <v>94075</v>
      </c>
      <c r="D14" s="128">
        <f>'[3]Культура'!$AC$13</f>
        <v>10824</v>
      </c>
      <c r="E14" s="129"/>
      <c r="F14" s="129"/>
      <c r="G14" s="128">
        <f>'[3]Освіта'!$AC$13</f>
        <v>0</v>
      </c>
      <c r="H14" s="129"/>
      <c r="I14" s="126">
        <f t="shared" si="0"/>
        <v>104899</v>
      </c>
      <c r="J14" s="130">
        <v>172117</v>
      </c>
      <c r="K14" s="130">
        <f t="shared" si="1"/>
        <v>-67218</v>
      </c>
      <c r="L14" s="141">
        <v>36425</v>
      </c>
      <c r="M14" s="130">
        <f t="shared" si="2"/>
        <v>-103643</v>
      </c>
      <c r="N14" s="133"/>
      <c r="O14" s="134">
        <f>O44*N14</f>
        <v>0</v>
      </c>
      <c r="P14" s="54"/>
      <c r="Q14" s="4"/>
      <c r="R14" s="1">
        <f t="shared" si="3"/>
        <v>0</v>
      </c>
      <c r="S14" s="21">
        <f t="shared" si="4"/>
        <v>-103643</v>
      </c>
      <c r="T14" s="4">
        <f t="shared" si="5"/>
        <v>-103643</v>
      </c>
      <c r="U14" s="4"/>
    </row>
    <row r="15" spans="1:21" ht="27">
      <c r="A15" s="129">
        <f t="shared" si="6"/>
        <v>8</v>
      </c>
      <c r="B15" s="135" t="s">
        <v>6</v>
      </c>
      <c r="C15" s="127">
        <f>'[3]Держ упр'!$AC$13</f>
        <v>97771</v>
      </c>
      <c r="D15" s="128">
        <f>'[3]Культура'!$AC$12</f>
        <v>0</v>
      </c>
      <c r="E15" s="129"/>
      <c r="F15" s="129"/>
      <c r="G15" s="128">
        <f>'[3]Освіта'!$AC$12</f>
        <v>0</v>
      </c>
      <c r="H15" s="129"/>
      <c r="I15" s="126">
        <f t="shared" si="0"/>
        <v>97771</v>
      </c>
      <c r="J15" s="130">
        <v>1325954</v>
      </c>
      <c r="K15" s="130">
        <f t="shared" si="1"/>
        <v>-1228183</v>
      </c>
      <c r="L15" s="141">
        <v>155809</v>
      </c>
      <c r="M15" s="130">
        <f t="shared" si="2"/>
        <v>-1383992</v>
      </c>
      <c r="N15" s="133"/>
      <c r="O15" s="134">
        <f>O43*N15</f>
        <v>0</v>
      </c>
      <c r="P15" s="54"/>
      <c r="Q15" s="4"/>
      <c r="R15" s="1">
        <f t="shared" si="3"/>
        <v>0</v>
      </c>
      <c r="S15" s="21">
        <f t="shared" si="4"/>
        <v>-1383992</v>
      </c>
      <c r="T15" s="4">
        <f t="shared" si="5"/>
        <v>-1383992</v>
      </c>
      <c r="U15" s="4"/>
    </row>
    <row r="16" spans="1:21" ht="27">
      <c r="A16" s="129">
        <f t="shared" si="6"/>
        <v>9</v>
      </c>
      <c r="B16" s="135" t="s">
        <v>26</v>
      </c>
      <c r="C16" s="127">
        <f>'[3]Держ упр'!$AC$15</f>
        <v>84349</v>
      </c>
      <c r="D16" s="128">
        <f>'[3]Культура'!$AC$14</f>
        <v>0</v>
      </c>
      <c r="E16" s="129"/>
      <c r="F16" s="129"/>
      <c r="G16" s="128">
        <f>'[3]Освіта'!$AC$14</f>
        <v>0</v>
      </c>
      <c r="H16" s="129"/>
      <c r="I16" s="126">
        <f t="shared" si="0"/>
        <v>84349</v>
      </c>
      <c r="J16" s="130">
        <v>46609</v>
      </c>
      <c r="K16" s="147">
        <f t="shared" si="1"/>
        <v>37740</v>
      </c>
      <c r="L16" s="141">
        <v>66155</v>
      </c>
      <c r="M16" s="130">
        <f t="shared" si="2"/>
        <v>-28415</v>
      </c>
      <c r="N16" s="133"/>
      <c r="O16" s="134">
        <f>O43*N16</f>
        <v>0</v>
      </c>
      <c r="P16" s="54"/>
      <c r="Q16" s="4"/>
      <c r="R16" s="1">
        <f t="shared" si="3"/>
        <v>0</v>
      </c>
      <c r="S16" s="21">
        <f t="shared" si="4"/>
        <v>-28415</v>
      </c>
      <c r="T16" s="4">
        <f t="shared" si="5"/>
        <v>-28415</v>
      </c>
      <c r="U16" s="4"/>
    </row>
    <row r="17" spans="1:21" ht="27">
      <c r="A17" s="129">
        <f t="shared" si="6"/>
        <v>10</v>
      </c>
      <c r="B17" s="135" t="s">
        <v>8</v>
      </c>
      <c r="C17" s="127">
        <f>'[3]Держ упр'!$AC$16</f>
        <v>54543</v>
      </c>
      <c r="D17" s="128">
        <f>'[3]Культура'!$AC$15</f>
        <v>0</v>
      </c>
      <c r="E17" s="129"/>
      <c r="F17" s="129"/>
      <c r="G17" s="128">
        <f>'[3]Освіта'!$AC$15</f>
        <v>0</v>
      </c>
      <c r="H17" s="129"/>
      <c r="I17" s="126">
        <f t="shared" si="0"/>
        <v>54543</v>
      </c>
      <c r="J17" s="130">
        <v>245935</v>
      </c>
      <c r="K17" s="130">
        <f t="shared" si="1"/>
        <v>-191392</v>
      </c>
      <c r="L17" s="141">
        <v>264887</v>
      </c>
      <c r="M17" s="130">
        <f t="shared" si="2"/>
        <v>-456279</v>
      </c>
      <c r="N17" s="133"/>
      <c r="O17" s="134">
        <f>O43*N17</f>
        <v>0</v>
      </c>
      <c r="P17" s="54"/>
      <c r="Q17" s="4"/>
      <c r="R17" s="1">
        <f t="shared" si="3"/>
        <v>0</v>
      </c>
      <c r="S17" s="21">
        <f t="shared" si="4"/>
        <v>-456279</v>
      </c>
      <c r="T17" s="4">
        <f t="shared" si="5"/>
        <v>-456279</v>
      </c>
      <c r="U17" s="4"/>
    </row>
    <row r="18" spans="1:21" ht="27">
      <c r="A18" s="129">
        <f t="shared" si="6"/>
        <v>11</v>
      </c>
      <c r="B18" s="135" t="s">
        <v>28</v>
      </c>
      <c r="C18" s="127">
        <f>'[3]Держ упр'!$AC$18</f>
        <v>108494</v>
      </c>
      <c r="D18" s="128">
        <f>'[3]Культура'!$AC$17</f>
        <v>599</v>
      </c>
      <c r="E18" s="129"/>
      <c r="F18" s="129"/>
      <c r="G18" s="128">
        <f>'[3]Освіта'!$AC$17</f>
        <v>0</v>
      </c>
      <c r="H18" s="129"/>
      <c r="I18" s="126">
        <f t="shared" si="0"/>
        <v>109093</v>
      </c>
      <c r="J18" s="130">
        <v>12753</v>
      </c>
      <c r="K18" s="147">
        <f t="shared" si="1"/>
        <v>96340</v>
      </c>
      <c r="L18" s="141">
        <v>31830</v>
      </c>
      <c r="M18" s="147">
        <f t="shared" si="2"/>
        <v>64510</v>
      </c>
      <c r="N18" s="133">
        <v>64510</v>
      </c>
      <c r="O18" s="134">
        <f>O43*N18</f>
        <v>29984.06614918768</v>
      </c>
      <c r="P18" s="54"/>
      <c r="Q18" s="4">
        <v>29984</v>
      </c>
      <c r="R18" s="1">
        <f t="shared" si="3"/>
        <v>1</v>
      </c>
      <c r="S18" s="21">
        <f t="shared" si="4"/>
        <v>64510</v>
      </c>
      <c r="T18" s="4">
        <f t="shared" si="5"/>
        <v>34525.93385081232</v>
      </c>
      <c r="U18" s="4"/>
    </row>
    <row r="19" spans="1:21" ht="27">
      <c r="A19" s="129">
        <f t="shared" si="6"/>
        <v>12</v>
      </c>
      <c r="B19" s="135" t="s">
        <v>9</v>
      </c>
      <c r="C19" s="127">
        <f>'[3]Держ упр'!$AC$17</f>
        <v>123992</v>
      </c>
      <c r="D19" s="128">
        <f>'[3]Культура'!$AC$16</f>
        <v>0</v>
      </c>
      <c r="E19" s="129"/>
      <c r="F19" s="129"/>
      <c r="G19" s="128">
        <f>'[3]Освіта'!$AC$16</f>
        <v>0</v>
      </c>
      <c r="H19" s="129"/>
      <c r="I19" s="126">
        <f t="shared" si="0"/>
        <v>123992</v>
      </c>
      <c r="J19" s="130">
        <v>270900</v>
      </c>
      <c r="K19" s="130">
        <f t="shared" si="1"/>
        <v>-146908</v>
      </c>
      <c r="L19" s="141">
        <v>254221</v>
      </c>
      <c r="M19" s="130">
        <f t="shared" si="2"/>
        <v>-401129</v>
      </c>
      <c r="N19" s="133"/>
      <c r="O19" s="134">
        <f>O43*N19</f>
        <v>0</v>
      </c>
      <c r="P19" s="54"/>
      <c r="Q19" s="4"/>
      <c r="R19" s="1">
        <f t="shared" si="3"/>
        <v>0</v>
      </c>
      <c r="S19" s="21">
        <f t="shared" si="4"/>
        <v>-401129</v>
      </c>
      <c r="T19" s="4">
        <f t="shared" si="5"/>
        <v>-401129</v>
      </c>
      <c r="U19" s="4"/>
    </row>
    <row r="20" spans="1:21" ht="27">
      <c r="A20" s="129">
        <f t="shared" si="6"/>
        <v>13</v>
      </c>
      <c r="B20" s="135" t="s">
        <v>10</v>
      </c>
      <c r="C20" s="127">
        <f>'[3]Держ упр'!$AC$19</f>
        <v>128709</v>
      </c>
      <c r="D20" s="128">
        <f>'[3]Культура'!$AC$18</f>
        <v>0</v>
      </c>
      <c r="E20" s="129"/>
      <c r="F20" s="129"/>
      <c r="G20" s="128">
        <f>'[3]Освіта'!$AC$18</f>
        <v>0</v>
      </c>
      <c r="H20" s="129"/>
      <c r="I20" s="126">
        <f t="shared" si="0"/>
        <v>128709</v>
      </c>
      <c r="J20" s="130">
        <v>339776</v>
      </c>
      <c r="K20" s="130">
        <f t="shared" si="1"/>
        <v>-211067</v>
      </c>
      <c r="L20" s="141">
        <v>388635</v>
      </c>
      <c r="M20" s="130">
        <f t="shared" si="2"/>
        <v>-599702</v>
      </c>
      <c r="N20" s="133"/>
      <c r="O20" s="134">
        <f>O44*N20</f>
        <v>0</v>
      </c>
      <c r="P20" s="54"/>
      <c r="Q20" s="4"/>
      <c r="R20" s="1">
        <f t="shared" si="3"/>
        <v>0</v>
      </c>
      <c r="S20" s="21">
        <f t="shared" si="4"/>
        <v>-599702</v>
      </c>
      <c r="T20" s="4">
        <f t="shared" si="5"/>
        <v>-599702</v>
      </c>
      <c r="U20" s="4"/>
    </row>
    <row r="21" spans="1:21" ht="27">
      <c r="A21" s="129">
        <f t="shared" si="6"/>
        <v>14</v>
      </c>
      <c r="B21" s="135" t="s">
        <v>32</v>
      </c>
      <c r="C21" s="127">
        <f>'[3]Держ упр'!$AC$20</f>
        <v>84501</v>
      </c>
      <c r="D21" s="128">
        <f>'[3]Культура'!$AC$19</f>
        <v>0</v>
      </c>
      <c r="E21" s="129"/>
      <c r="F21" s="129"/>
      <c r="G21" s="128">
        <f>'[3]Освіта'!$AC$19</f>
        <v>0</v>
      </c>
      <c r="H21" s="129"/>
      <c r="I21" s="126">
        <f t="shared" si="0"/>
        <v>84501</v>
      </c>
      <c r="J21" s="130">
        <v>470714</v>
      </c>
      <c r="K21" s="130">
        <f t="shared" si="1"/>
        <v>-386213</v>
      </c>
      <c r="L21" s="141">
        <v>543064</v>
      </c>
      <c r="M21" s="130">
        <f t="shared" si="2"/>
        <v>-929277</v>
      </c>
      <c r="N21" s="133"/>
      <c r="O21" s="134">
        <f>O43*N21</f>
        <v>0</v>
      </c>
      <c r="P21" s="54"/>
      <c r="Q21" s="4"/>
      <c r="R21" s="1">
        <f t="shared" si="3"/>
        <v>0</v>
      </c>
      <c r="S21" s="21">
        <f t="shared" si="4"/>
        <v>-929277</v>
      </c>
      <c r="T21" s="4">
        <f t="shared" si="5"/>
        <v>-929277</v>
      </c>
      <c r="U21" s="4"/>
    </row>
    <row r="22" spans="1:21" ht="27">
      <c r="A22" s="129">
        <f t="shared" si="6"/>
        <v>15</v>
      </c>
      <c r="B22" s="135" t="s">
        <v>11</v>
      </c>
      <c r="C22" s="127">
        <f>'[3]Держ упр'!$AC$21</f>
        <v>86576</v>
      </c>
      <c r="D22" s="128">
        <f>'[3]Культура'!$AC$20</f>
        <v>0</v>
      </c>
      <c r="E22" s="129"/>
      <c r="F22" s="129"/>
      <c r="G22" s="128">
        <f>'[3]Освіта'!$AC$20</f>
        <v>0</v>
      </c>
      <c r="H22" s="129"/>
      <c r="I22" s="126">
        <f t="shared" si="0"/>
        <v>86576</v>
      </c>
      <c r="J22" s="130">
        <v>306716</v>
      </c>
      <c r="K22" s="130">
        <f t="shared" si="1"/>
        <v>-220140</v>
      </c>
      <c r="L22" s="141">
        <v>434173</v>
      </c>
      <c r="M22" s="130">
        <f t="shared" si="2"/>
        <v>-654313</v>
      </c>
      <c r="N22" s="133"/>
      <c r="O22" s="134">
        <f>O44*N22</f>
        <v>0</v>
      </c>
      <c r="P22" s="54"/>
      <c r="Q22" s="4"/>
      <c r="R22" s="1">
        <f t="shared" si="3"/>
        <v>0</v>
      </c>
      <c r="S22" s="21">
        <f t="shared" si="4"/>
        <v>-654313</v>
      </c>
      <c r="T22" s="4">
        <f t="shared" si="5"/>
        <v>-654313</v>
      </c>
      <c r="U22" s="4"/>
    </row>
    <row r="23" spans="1:21" ht="27">
      <c r="A23" s="129">
        <f t="shared" si="6"/>
        <v>16</v>
      </c>
      <c r="B23" s="135" t="s">
        <v>12</v>
      </c>
      <c r="C23" s="127">
        <f>'[3]Держ упр'!$AC$22</f>
        <v>131533</v>
      </c>
      <c r="D23" s="128">
        <f>'[3]Культура'!$AC$21</f>
        <v>0</v>
      </c>
      <c r="E23" s="129"/>
      <c r="F23" s="129"/>
      <c r="G23" s="128">
        <f>'[3]Освіта'!$AC$21</f>
        <v>0</v>
      </c>
      <c r="H23" s="129"/>
      <c r="I23" s="126">
        <f t="shared" si="0"/>
        <v>131533</v>
      </c>
      <c r="J23" s="130">
        <v>142117</v>
      </c>
      <c r="K23" s="130">
        <f t="shared" si="1"/>
        <v>-10584</v>
      </c>
      <c r="L23" s="141">
        <v>15333</v>
      </c>
      <c r="M23" s="130">
        <f t="shared" si="2"/>
        <v>-25917</v>
      </c>
      <c r="N23" s="133"/>
      <c r="O23" s="134">
        <f>O43*N23</f>
        <v>0</v>
      </c>
      <c r="P23" s="54"/>
      <c r="Q23" s="4"/>
      <c r="R23" s="1">
        <f t="shared" si="3"/>
        <v>0</v>
      </c>
      <c r="S23" s="21">
        <f t="shared" si="4"/>
        <v>-25917</v>
      </c>
      <c r="T23" s="4">
        <f t="shared" si="5"/>
        <v>-25917</v>
      </c>
      <c r="U23" s="4"/>
    </row>
    <row r="24" spans="1:21" ht="27">
      <c r="A24" s="129">
        <f t="shared" si="6"/>
        <v>17</v>
      </c>
      <c r="B24" s="135" t="s">
        <v>13</v>
      </c>
      <c r="C24" s="127">
        <f>'[3]Держ упр'!$AC$23</f>
        <v>73406</v>
      </c>
      <c r="D24" s="128">
        <f>'[3]Культура'!$AC$22</f>
        <v>0</v>
      </c>
      <c r="E24" s="129"/>
      <c r="F24" s="129"/>
      <c r="G24" s="128">
        <f>'[3]Освіта'!$AC$22</f>
        <v>0</v>
      </c>
      <c r="H24" s="129"/>
      <c r="I24" s="126">
        <f t="shared" si="0"/>
        <v>73406</v>
      </c>
      <c r="J24" s="130">
        <v>512526</v>
      </c>
      <c r="K24" s="130">
        <f t="shared" si="1"/>
        <v>-439120</v>
      </c>
      <c r="L24" s="141">
        <v>628242</v>
      </c>
      <c r="M24" s="130">
        <f t="shared" si="2"/>
        <v>-1067362</v>
      </c>
      <c r="N24" s="133"/>
      <c r="O24" s="134">
        <f>O43*N24</f>
        <v>0</v>
      </c>
      <c r="P24" s="54"/>
      <c r="Q24" s="4"/>
      <c r="R24" s="1">
        <f t="shared" si="3"/>
        <v>0</v>
      </c>
      <c r="S24" s="21">
        <f t="shared" si="4"/>
        <v>-1067362</v>
      </c>
      <c r="T24" s="4">
        <f t="shared" si="5"/>
        <v>-1067362</v>
      </c>
      <c r="U24" s="4"/>
    </row>
    <row r="25" spans="1:21" ht="27">
      <c r="A25" s="129">
        <f t="shared" si="6"/>
        <v>18</v>
      </c>
      <c r="B25" s="135" t="s">
        <v>14</v>
      </c>
      <c r="C25" s="127">
        <f>'[3]Держ упр'!$AC$24</f>
        <v>156776</v>
      </c>
      <c r="D25" s="128">
        <f>'[3]Культура'!$AC$23</f>
        <v>0</v>
      </c>
      <c r="E25" s="129"/>
      <c r="F25" s="129"/>
      <c r="G25" s="128">
        <f>'[3]Освіта'!$AC$23</f>
        <v>263780</v>
      </c>
      <c r="H25" s="129"/>
      <c r="I25" s="126">
        <f t="shared" si="0"/>
        <v>420556</v>
      </c>
      <c r="J25" s="130">
        <v>508458</v>
      </c>
      <c r="K25" s="130">
        <f t="shared" si="1"/>
        <v>-87902</v>
      </c>
      <c r="L25" s="141">
        <v>264903</v>
      </c>
      <c r="M25" s="130">
        <f t="shared" si="2"/>
        <v>-352805</v>
      </c>
      <c r="N25" s="133"/>
      <c r="O25" s="134">
        <f>O43*N25</f>
        <v>0</v>
      </c>
      <c r="P25" s="54"/>
      <c r="Q25" s="4"/>
      <c r="R25" s="1">
        <f t="shared" si="3"/>
        <v>0</v>
      </c>
      <c r="S25" s="21">
        <f t="shared" si="4"/>
        <v>-352805</v>
      </c>
      <c r="T25" s="4">
        <f t="shared" si="5"/>
        <v>-352805</v>
      </c>
      <c r="U25" s="4"/>
    </row>
    <row r="26" spans="1:21" ht="27">
      <c r="A26" s="129">
        <f t="shared" si="6"/>
        <v>19</v>
      </c>
      <c r="B26" s="135" t="s">
        <v>15</v>
      </c>
      <c r="C26" s="127">
        <f>'[3]Держ упр'!$AC$25</f>
        <v>102795</v>
      </c>
      <c r="D26" s="128">
        <f>'[3]Культура'!$AC$24</f>
        <v>0</v>
      </c>
      <c r="E26" s="129"/>
      <c r="F26" s="129"/>
      <c r="G26" s="128">
        <f>'[3]Освіта'!$AC$24</f>
        <v>0</v>
      </c>
      <c r="H26" s="129"/>
      <c r="I26" s="126">
        <f t="shared" si="0"/>
        <v>102795</v>
      </c>
      <c r="J26" s="130">
        <v>102642</v>
      </c>
      <c r="K26" s="147">
        <f t="shared" si="1"/>
        <v>153</v>
      </c>
      <c r="L26" s="141">
        <v>77965</v>
      </c>
      <c r="M26" s="130">
        <f t="shared" si="2"/>
        <v>-77812</v>
      </c>
      <c r="N26" s="133"/>
      <c r="O26" s="134">
        <f>O43*N26</f>
        <v>0</v>
      </c>
      <c r="P26" s="54"/>
      <c r="Q26" s="4"/>
      <c r="R26" s="1">
        <f t="shared" si="3"/>
        <v>0</v>
      </c>
      <c r="S26" s="21">
        <f t="shared" si="4"/>
        <v>-77812</v>
      </c>
      <c r="T26" s="4">
        <f t="shared" si="5"/>
        <v>-77812</v>
      </c>
      <c r="U26" s="4"/>
    </row>
    <row r="27" spans="1:21" ht="27">
      <c r="A27" s="129">
        <f t="shared" si="6"/>
        <v>20</v>
      </c>
      <c r="B27" s="135" t="s">
        <v>16</v>
      </c>
      <c r="C27" s="127">
        <f>'[3]Держ упр'!$AC$26</f>
        <v>91530</v>
      </c>
      <c r="D27" s="128">
        <f>'[3]Культура'!$AC$25</f>
        <v>0</v>
      </c>
      <c r="E27" s="129"/>
      <c r="F27" s="129"/>
      <c r="G27" s="128">
        <f>'[3]Освіта'!$AC$25</f>
        <v>0</v>
      </c>
      <c r="H27" s="129"/>
      <c r="I27" s="126">
        <f t="shared" si="0"/>
        <v>91530</v>
      </c>
      <c r="J27" s="130">
        <v>76041</v>
      </c>
      <c r="K27" s="147">
        <f t="shared" si="1"/>
        <v>15489</v>
      </c>
      <c r="L27" s="141">
        <v>14336</v>
      </c>
      <c r="M27" s="147">
        <f t="shared" si="2"/>
        <v>1153</v>
      </c>
      <c r="N27" s="133">
        <v>1153</v>
      </c>
      <c r="O27" s="134">
        <f>O43*N27</f>
        <v>535.9111497444334</v>
      </c>
      <c r="P27" s="54"/>
      <c r="Q27" s="4">
        <v>536</v>
      </c>
      <c r="R27" s="1">
        <f t="shared" si="3"/>
        <v>1</v>
      </c>
      <c r="S27" s="21">
        <f t="shared" si="4"/>
        <v>1153</v>
      </c>
      <c r="T27" s="4">
        <f t="shared" si="5"/>
        <v>617.0888502555666</v>
      </c>
      <c r="U27" s="4"/>
    </row>
    <row r="28" spans="1:21" ht="27">
      <c r="A28" s="129">
        <f t="shared" si="6"/>
        <v>21</v>
      </c>
      <c r="B28" s="135" t="s">
        <v>17</v>
      </c>
      <c r="C28" s="127">
        <f>'[3]Держ упр'!$AC$27</f>
        <v>76174</v>
      </c>
      <c r="D28" s="128">
        <f>'[3]Культура'!$AC$26</f>
        <v>9996</v>
      </c>
      <c r="E28" s="129"/>
      <c r="F28" s="129"/>
      <c r="G28" s="128">
        <f>'[3]Освіта'!$AC$26</f>
        <v>0</v>
      </c>
      <c r="H28" s="129"/>
      <c r="I28" s="126">
        <f t="shared" si="0"/>
        <v>86170</v>
      </c>
      <c r="J28" s="130">
        <v>151330</v>
      </c>
      <c r="K28" s="130">
        <f t="shared" si="1"/>
        <v>-65160</v>
      </c>
      <c r="L28" s="141">
        <v>31709</v>
      </c>
      <c r="M28" s="130">
        <f t="shared" si="2"/>
        <v>-96869</v>
      </c>
      <c r="N28" s="133"/>
      <c r="O28" s="134">
        <f>O43*N28</f>
        <v>0</v>
      </c>
      <c r="P28" s="54"/>
      <c r="Q28" s="4"/>
      <c r="R28" s="1">
        <f t="shared" si="3"/>
        <v>0</v>
      </c>
      <c r="S28" s="21">
        <f t="shared" si="4"/>
        <v>-96869</v>
      </c>
      <c r="T28" s="4">
        <f t="shared" si="5"/>
        <v>-96869</v>
      </c>
      <c r="U28" s="4"/>
    </row>
    <row r="29" spans="1:21" ht="27">
      <c r="A29" s="129">
        <f t="shared" si="6"/>
        <v>22</v>
      </c>
      <c r="B29" s="135" t="s">
        <v>34</v>
      </c>
      <c r="C29" s="127">
        <f>'[3]Держ упр'!$AC$28</f>
        <v>129869</v>
      </c>
      <c r="D29" s="128">
        <f>'[3]Культура'!$AC$27</f>
        <v>71908</v>
      </c>
      <c r="E29" s="129"/>
      <c r="F29" s="129"/>
      <c r="G29" s="128">
        <f>'[3]Освіта'!$AC$27</f>
        <v>0</v>
      </c>
      <c r="H29" s="129"/>
      <c r="I29" s="126">
        <f t="shared" si="0"/>
        <v>201777</v>
      </c>
      <c r="J29" s="130">
        <v>1451743</v>
      </c>
      <c r="K29" s="130">
        <f t="shared" si="1"/>
        <v>-1249966</v>
      </c>
      <c r="L29" s="141">
        <v>2625880</v>
      </c>
      <c r="M29" s="130">
        <f t="shared" si="2"/>
        <v>-3875846</v>
      </c>
      <c r="N29" s="133"/>
      <c r="O29" s="134">
        <f>O43*N29</f>
        <v>0</v>
      </c>
      <c r="P29" s="54"/>
      <c r="Q29" s="4"/>
      <c r="R29" s="1">
        <f t="shared" si="3"/>
        <v>0</v>
      </c>
      <c r="S29" s="21">
        <f t="shared" si="4"/>
        <v>-3875846</v>
      </c>
      <c r="T29" s="4">
        <f t="shared" si="5"/>
        <v>-3875846</v>
      </c>
      <c r="U29" s="4"/>
    </row>
    <row r="30" spans="1:21" ht="27">
      <c r="A30" s="129">
        <f t="shared" si="6"/>
        <v>23</v>
      </c>
      <c r="B30" s="135" t="s">
        <v>18</v>
      </c>
      <c r="C30" s="127">
        <f>'[3]Держ упр'!$AC$29</f>
        <v>104042</v>
      </c>
      <c r="D30" s="128">
        <f>'[3]Культура'!$AC$28</f>
        <v>0</v>
      </c>
      <c r="E30" s="129"/>
      <c r="F30" s="129"/>
      <c r="G30" s="128">
        <f>'[3]Освіта'!$AC$28</f>
        <v>0</v>
      </c>
      <c r="H30" s="129"/>
      <c r="I30" s="126">
        <f t="shared" si="0"/>
        <v>104042</v>
      </c>
      <c r="J30" s="130">
        <v>252916</v>
      </c>
      <c r="K30" s="130">
        <f t="shared" si="1"/>
        <v>-148874</v>
      </c>
      <c r="L30" s="141">
        <v>135923</v>
      </c>
      <c r="M30" s="130">
        <f t="shared" si="2"/>
        <v>-284797</v>
      </c>
      <c r="N30" s="133"/>
      <c r="O30" s="134">
        <f>O43*N30</f>
        <v>0</v>
      </c>
      <c r="P30" s="54"/>
      <c r="Q30" s="4"/>
      <c r="R30" s="1">
        <f t="shared" si="3"/>
        <v>0</v>
      </c>
      <c r="S30" s="21">
        <f t="shared" si="4"/>
        <v>-284797</v>
      </c>
      <c r="T30" s="4">
        <f t="shared" si="5"/>
        <v>-284797</v>
      </c>
      <c r="U30" s="4"/>
    </row>
    <row r="31" spans="1:21" ht="27">
      <c r="A31" s="129">
        <f t="shared" si="6"/>
        <v>24</v>
      </c>
      <c r="B31" s="135" t="s">
        <v>19</v>
      </c>
      <c r="C31" s="127">
        <f>'[3]Держ упр'!$AC$30</f>
        <v>60789</v>
      </c>
      <c r="D31" s="128">
        <f>'[3]Культура'!$AC$29</f>
        <v>25971</v>
      </c>
      <c r="E31" s="129"/>
      <c r="F31" s="129"/>
      <c r="G31" s="128">
        <f>'[3]Освіта'!$AC$29</f>
        <v>0</v>
      </c>
      <c r="H31" s="129"/>
      <c r="I31" s="126">
        <f t="shared" si="0"/>
        <v>86760</v>
      </c>
      <c r="J31" s="130">
        <v>125252</v>
      </c>
      <c r="K31" s="130">
        <f t="shared" si="1"/>
        <v>-38492</v>
      </c>
      <c r="L31" s="141">
        <v>24343</v>
      </c>
      <c r="M31" s="130">
        <f t="shared" si="2"/>
        <v>-62835</v>
      </c>
      <c r="N31" s="133"/>
      <c r="O31" s="134">
        <f>O43*N31</f>
        <v>0</v>
      </c>
      <c r="P31" s="54"/>
      <c r="Q31" s="4"/>
      <c r="R31" s="1">
        <f t="shared" si="3"/>
        <v>0</v>
      </c>
      <c r="S31" s="21">
        <f t="shared" si="4"/>
        <v>-62835</v>
      </c>
      <c r="T31" s="4">
        <f t="shared" si="5"/>
        <v>-62835</v>
      </c>
      <c r="U31" s="4"/>
    </row>
    <row r="32" spans="1:21" ht="27">
      <c r="A32" s="129">
        <f t="shared" si="6"/>
        <v>25</v>
      </c>
      <c r="B32" s="135" t="s">
        <v>25</v>
      </c>
      <c r="C32" s="127">
        <f>'[3]Держ упр'!$AC$33</f>
        <v>82957</v>
      </c>
      <c r="D32" s="128">
        <f>'[3]Культура'!$AC$32</f>
        <v>0</v>
      </c>
      <c r="E32" s="129"/>
      <c r="F32" s="129"/>
      <c r="G32" s="128">
        <f>'[3]Освіта'!$AC$32</f>
        <v>0</v>
      </c>
      <c r="H32" s="129"/>
      <c r="I32" s="126">
        <f t="shared" si="0"/>
        <v>82957</v>
      </c>
      <c r="J32" s="130">
        <v>134259</v>
      </c>
      <c r="K32" s="130">
        <f t="shared" si="1"/>
        <v>-51302</v>
      </c>
      <c r="L32" s="141">
        <v>126747</v>
      </c>
      <c r="M32" s="130">
        <f t="shared" si="2"/>
        <v>-178049</v>
      </c>
      <c r="N32" s="133"/>
      <c r="O32" s="134">
        <f>O43*N32</f>
        <v>0</v>
      </c>
      <c r="P32" s="54"/>
      <c r="Q32" s="4"/>
      <c r="R32" s="1">
        <f t="shared" si="3"/>
        <v>0</v>
      </c>
      <c r="S32" s="21">
        <f t="shared" si="4"/>
        <v>-178049</v>
      </c>
      <c r="T32" s="4">
        <f t="shared" si="5"/>
        <v>-178049</v>
      </c>
      <c r="U32" s="4"/>
    </row>
    <row r="33" spans="1:21" ht="27">
      <c r="A33" s="129">
        <f t="shared" si="6"/>
        <v>26</v>
      </c>
      <c r="B33" s="135" t="s">
        <v>20</v>
      </c>
      <c r="C33" s="127">
        <f>'[3]Держ упр'!$AC$31</f>
        <v>56234</v>
      </c>
      <c r="D33" s="128">
        <f>'[3]Культура'!$AC$30</f>
        <v>0</v>
      </c>
      <c r="E33" s="129"/>
      <c r="F33" s="129"/>
      <c r="G33" s="128">
        <f>'[3]Освіта'!$AC$30</f>
        <v>169454</v>
      </c>
      <c r="H33" s="129"/>
      <c r="I33" s="126">
        <f t="shared" si="0"/>
        <v>225688</v>
      </c>
      <c r="J33" s="130">
        <v>359973</v>
      </c>
      <c r="K33" s="130">
        <f t="shared" si="1"/>
        <v>-134285</v>
      </c>
      <c r="L33" s="141">
        <v>6501</v>
      </c>
      <c r="M33" s="130">
        <f t="shared" si="2"/>
        <v>-140786</v>
      </c>
      <c r="N33" s="133"/>
      <c r="O33" s="134">
        <f>O43*N33</f>
        <v>0</v>
      </c>
      <c r="P33" s="54"/>
      <c r="Q33" s="4"/>
      <c r="R33" s="1">
        <f t="shared" si="3"/>
        <v>0</v>
      </c>
      <c r="S33" s="21">
        <f t="shared" si="4"/>
        <v>-140786</v>
      </c>
      <c r="T33" s="4">
        <f t="shared" si="5"/>
        <v>-140786</v>
      </c>
      <c r="U33" s="4"/>
    </row>
    <row r="34" spans="1:21" ht="27">
      <c r="A34" s="129">
        <f t="shared" si="6"/>
        <v>27</v>
      </c>
      <c r="B34" s="135" t="s">
        <v>21</v>
      </c>
      <c r="C34" s="127">
        <f>'[3]Держ упр'!$AC$32</f>
        <v>105917</v>
      </c>
      <c r="D34" s="128">
        <f>'[3]Культура'!$AC$31</f>
        <v>0</v>
      </c>
      <c r="E34" s="129"/>
      <c r="F34" s="129"/>
      <c r="G34" s="128">
        <f>'[3]Освіта'!$AC$31</f>
        <v>0</v>
      </c>
      <c r="H34" s="129"/>
      <c r="I34" s="126">
        <f t="shared" si="0"/>
        <v>105917</v>
      </c>
      <c r="J34" s="130">
        <v>636839</v>
      </c>
      <c r="K34" s="130">
        <f t="shared" si="1"/>
        <v>-530922</v>
      </c>
      <c r="L34" s="141">
        <v>914875</v>
      </c>
      <c r="M34" s="130">
        <f t="shared" si="2"/>
        <v>-1445797</v>
      </c>
      <c r="N34" s="133"/>
      <c r="O34" s="134">
        <f>O43*N34</f>
        <v>0</v>
      </c>
      <c r="P34" s="54"/>
      <c r="Q34" s="4"/>
      <c r="R34" s="1">
        <f t="shared" si="3"/>
        <v>0</v>
      </c>
      <c r="S34" s="21">
        <f t="shared" si="4"/>
        <v>-1445797</v>
      </c>
      <c r="T34" s="4">
        <f t="shared" si="5"/>
        <v>-1445797</v>
      </c>
      <c r="U34" s="4"/>
    </row>
    <row r="35" spans="1:21" ht="27">
      <c r="A35" s="129">
        <f t="shared" si="6"/>
        <v>28</v>
      </c>
      <c r="B35" s="135" t="s">
        <v>22</v>
      </c>
      <c r="C35" s="127">
        <f>'[3]Держ упр'!$AC$34</f>
        <v>192726</v>
      </c>
      <c r="D35" s="128">
        <f>'[3]Культура'!$AC$33</f>
        <v>0</v>
      </c>
      <c r="E35" s="129"/>
      <c r="F35" s="129"/>
      <c r="G35" s="128">
        <f>'[3]Освіта'!$AC$33</f>
        <v>80360</v>
      </c>
      <c r="H35" s="129"/>
      <c r="I35" s="126">
        <f t="shared" si="0"/>
        <v>273086</v>
      </c>
      <c r="J35" s="130">
        <v>361307</v>
      </c>
      <c r="K35" s="130">
        <f t="shared" si="1"/>
        <v>-88221</v>
      </c>
      <c r="L35" s="141">
        <v>123859</v>
      </c>
      <c r="M35" s="130">
        <f t="shared" si="2"/>
        <v>-212080</v>
      </c>
      <c r="N35" s="133"/>
      <c r="O35" s="134">
        <f>O43*N35</f>
        <v>0</v>
      </c>
      <c r="P35" s="54"/>
      <c r="Q35" s="4"/>
      <c r="R35" s="1">
        <f t="shared" si="3"/>
        <v>0</v>
      </c>
      <c r="S35" s="21">
        <f t="shared" si="4"/>
        <v>-212080</v>
      </c>
      <c r="T35" s="4">
        <f t="shared" si="5"/>
        <v>-212080</v>
      </c>
      <c r="U35" s="4"/>
    </row>
    <row r="36" spans="1:21" ht="27">
      <c r="A36" s="129">
        <f t="shared" si="6"/>
        <v>29</v>
      </c>
      <c r="B36" s="135" t="s">
        <v>23</v>
      </c>
      <c r="C36" s="127">
        <f>'[3]Держ упр'!$AC$35</f>
        <v>145255</v>
      </c>
      <c r="D36" s="128">
        <f>'[3]Культура'!$AC$34</f>
        <v>0</v>
      </c>
      <c r="E36" s="129"/>
      <c r="F36" s="129"/>
      <c r="G36" s="128">
        <f>'[3]Освіта'!$AC$34</f>
        <v>180363</v>
      </c>
      <c r="H36" s="129"/>
      <c r="I36" s="126">
        <f t="shared" si="0"/>
        <v>325618</v>
      </c>
      <c r="J36" s="130">
        <v>352543</v>
      </c>
      <c r="K36" s="130">
        <f t="shared" si="1"/>
        <v>-26925</v>
      </c>
      <c r="L36" s="141">
        <v>25296</v>
      </c>
      <c r="M36" s="130">
        <f t="shared" si="2"/>
        <v>-52221</v>
      </c>
      <c r="N36" s="133"/>
      <c r="O36" s="134">
        <f>O43*N36</f>
        <v>0</v>
      </c>
      <c r="P36" s="54"/>
      <c r="Q36" s="4"/>
      <c r="R36" s="1">
        <f t="shared" si="3"/>
        <v>0</v>
      </c>
      <c r="S36" s="21">
        <f t="shared" si="4"/>
        <v>-52221</v>
      </c>
      <c r="T36" s="4">
        <f t="shared" si="5"/>
        <v>-52221</v>
      </c>
      <c r="U36" s="4"/>
    </row>
    <row r="37" spans="1:21" ht="27">
      <c r="A37" s="129">
        <f t="shared" si="6"/>
        <v>30</v>
      </c>
      <c r="B37" s="135" t="s">
        <v>24</v>
      </c>
      <c r="C37" s="127">
        <f>'[3]Держ упр'!$AC$36</f>
        <v>51747</v>
      </c>
      <c r="D37" s="128">
        <f>'[3]Культура'!$AC$35</f>
        <v>0</v>
      </c>
      <c r="E37" s="129"/>
      <c r="F37" s="129"/>
      <c r="G37" s="128">
        <f>'[3]Освіта'!$AC$35</f>
        <v>4623</v>
      </c>
      <c r="H37" s="129"/>
      <c r="I37" s="136">
        <f t="shared" si="0"/>
        <v>56370</v>
      </c>
      <c r="J37" s="130">
        <v>86424</v>
      </c>
      <c r="K37" s="130">
        <f t="shared" si="1"/>
        <v>-30054</v>
      </c>
      <c r="L37" s="141">
        <v>71188</v>
      </c>
      <c r="M37" s="130">
        <f t="shared" si="2"/>
        <v>-101242</v>
      </c>
      <c r="N37" s="133"/>
      <c r="O37" s="134">
        <f>O43*N37</f>
        <v>0</v>
      </c>
      <c r="P37" s="54"/>
      <c r="Q37" s="4"/>
      <c r="R37" s="1">
        <f t="shared" si="3"/>
        <v>0</v>
      </c>
      <c r="S37" s="21">
        <f t="shared" si="4"/>
        <v>-101242</v>
      </c>
      <c r="T37" s="4">
        <f t="shared" si="5"/>
        <v>-101242</v>
      </c>
      <c r="U37" s="4"/>
    </row>
    <row r="38" spans="1:21" s="3" customFormat="1" ht="27">
      <c r="A38" s="137"/>
      <c r="B38" s="135" t="s">
        <v>29</v>
      </c>
      <c r="C38" s="138">
        <f aca="true" t="shared" si="7" ref="C38:Q38">SUM(C8:C37)</f>
        <v>3149860</v>
      </c>
      <c r="D38" s="138">
        <f t="shared" si="7"/>
        <v>229120</v>
      </c>
      <c r="E38" s="138">
        <f t="shared" si="7"/>
        <v>0</v>
      </c>
      <c r="F38" s="138">
        <f t="shared" si="7"/>
        <v>0</v>
      </c>
      <c r="G38" s="138">
        <f t="shared" si="7"/>
        <v>723254</v>
      </c>
      <c r="H38" s="138">
        <f t="shared" si="7"/>
        <v>0</v>
      </c>
      <c r="I38" s="139">
        <f t="shared" si="7"/>
        <v>4102234</v>
      </c>
      <c r="J38" s="139">
        <f t="shared" si="7"/>
        <v>9788025</v>
      </c>
      <c r="K38" s="139">
        <f t="shared" si="7"/>
        <v>-5685791</v>
      </c>
      <c r="L38" s="139">
        <f t="shared" si="7"/>
        <v>7590736</v>
      </c>
      <c r="M38" s="139">
        <f t="shared" si="7"/>
        <v>-13276527</v>
      </c>
      <c r="N38" s="134">
        <f t="shared" si="7"/>
        <v>66962</v>
      </c>
      <c r="O38" s="134">
        <f t="shared" si="7"/>
        <v>31123.74883710906</v>
      </c>
      <c r="P38" s="53">
        <f t="shared" si="7"/>
        <v>0</v>
      </c>
      <c r="Q38" s="148">
        <f t="shared" si="7"/>
        <v>31124</v>
      </c>
      <c r="R38" s="1">
        <f t="shared" si="3"/>
        <v>0</v>
      </c>
      <c r="S38" s="21">
        <f t="shared" si="4"/>
        <v>-13276527</v>
      </c>
      <c r="T38" s="4">
        <f t="shared" si="5"/>
        <v>-13307650.74883711</v>
      </c>
      <c r="U38" s="4"/>
    </row>
    <row r="39" spans="1:21" ht="27">
      <c r="A39" s="140">
        <v>31</v>
      </c>
      <c r="B39" s="135" t="s">
        <v>27</v>
      </c>
      <c r="C39" s="127">
        <f>'[3]Держ упр'!$AC$37</f>
        <v>525926</v>
      </c>
      <c r="D39" s="128">
        <f>'[3]Культура'!$AC$36</f>
        <v>0</v>
      </c>
      <c r="E39" s="129">
        <f>'[1]забезпеченість здрав'!$E$6+'[1]забезпеченість здрав'!$I$6+'[1]забезпеченість здрав'!$Q$6</f>
        <v>0</v>
      </c>
      <c r="F39" s="129"/>
      <c r="G39" s="128">
        <f>'[3]Освіта'!$AC$36</f>
        <v>1301518</v>
      </c>
      <c r="H39" s="129"/>
      <c r="I39" s="142">
        <f>SUM(C39:H39)</f>
        <v>1827444</v>
      </c>
      <c r="J39" s="141">
        <v>525650</v>
      </c>
      <c r="K39" s="147">
        <f>I39-J39</f>
        <v>1301794</v>
      </c>
      <c r="L39" s="141">
        <v>255152</v>
      </c>
      <c r="M39" s="147">
        <f>I39-J39-L39</f>
        <v>1046642</v>
      </c>
      <c r="N39" s="133">
        <v>1046642</v>
      </c>
      <c r="O39" s="134">
        <f>O43*N39</f>
        <v>486476.2511628909</v>
      </c>
      <c r="P39" s="54"/>
      <c r="Q39" s="4">
        <v>486476</v>
      </c>
      <c r="R39" s="1">
        <f t="shared" si="3"/>
        <v>1</v>
      </c>
      <c r="S39" s="21">
        <f t="shared" si="4"/>
        <v>1046642</v>
      </c>
      <c r="T39" s="4">
        <f t="shared" si="5"/>
        <v>560165.7488371091</v>
      </c>
      <c r="U39" s="4"/>
    </row>
    <row r="40" spans="1:20" s="3" customFormat="1" ht="38.25" customHeight="1">
      <c r="A40" s="135"/>
      <c r="B40" s="135" t="s">
        <v>30</v>
      </c>
      <c r="C40" s="138">
        <f aca="true" t="shared" si="8" ref="C40:Q40">SUM(C38:C39)</f>
        <v>3675786</v>
      </c>
      <c r="D40" s="138">
        <f t="shared" si="8"/>
        <v>229120</v>
      </c>
      <c r="E40" s="138">
        <f t="shared" si="8"/>
        <v>0</v>
      </c>
      <c r="F40" s="138">
        <f t="shared" si="8"/>
        <v>0</v>
      </c>
      <c r="G40" s="138">
        <f t="shared" si="8"/>
        <v>2024772</v>
      </c>
      <c r="H40" s="138">
        <f t="shared" si="8"/>
        <v>0</v>
      </c>
      <c r="I40" s="139">
        <f t="shared" si="8"/>
        <v>5929678</v>
      </c>
      <c r="J40" s="139">
        <f t="shared" si="8"/>
        <v>10313675</v>
      </c>
      <c r="K40" s="139">
        <f t="shared" si="8"/>
        <v>-4383997</v>
      </c>
      <c r="L40" s="139">
        <f t="shared" si="8"/>
        <v>7845888</v>
      </c>
      <c r="M40" s="139">
        <f t="shared" si="8"/>
        <v>-12229885</v>
      </c>
      <c r="N40" s="134">
        <f t="shared" si="8"/>
        <v>1113604</v>
      </c>
      <c r="O40" s="134">
        <f t="shared" si="8"/>
        <v>517600</v>
      </c>
      <c r="P40" s="53">
        <f t="shared" si="8"/>
        <v>0</v>
      </c>
      <c r="Q40" s="148">
        <f t="shared" si="8"/>
        <v>517600</v>
      </c>
      <c r="R40" s="1">
        <f t="shared" si="3"/>
        <v>0</v>
      </c>
      <c r="S40" s="21">
        <f t="shared" si="4"/>
        <v>-12229885</v>
      </c>
      <c r="T40" s="4">
        <f t="shared" si="5"/>
        <v>-12747485</v>
      </c>
    </row>
    <row r="41" spans="1:20" s="3" customFormat="1" ht="38.25" customHeight="1">
      <c r="A41" s="135"/>
      <c r="B41" s="135" t="s">
        <v>95</v>
      </c>
      <c r="C41" s="138">
        <f>'[3]Держ упр'!$AC$6</f>
        <v>0</v>
      </c>
      <c r="D41" s="138">
        <f>'[3]Культура'!$AC$37</f>
        <v>0</v>
      </c>
      <c r="E41" s="138">
        <f>'[3]Охор здор'!$AC$38</f>
        <v>0</v>
      </c>
      <c r="F41" s="128">
        <f>'[3]Соц зах'!$AC$6+'[3]Молодь'!$AC$8</f>
        <v>11185</v>
      </c>
      <c r="G41" s="128">
        <v>285733</v>
      </c>
      <c r="H41" s="138">
        <f>'[3]Фіз культ'!$AC$34</f>
        <v>0</v>
      </c>
      <c r="I41" s="142">
        <f>SUM(C41:H41)</f>
        <v>296918</v>
      </c>
      <c r="J41" s="143">
        <v>390825</v>
      </c>
      <c r="K41" s="130">
        <f>I41-J41</f>
        <v>-93907</v>
      </c>
      <c r="L41" s="143">
        <v>2347786</v>
      </c>
      <c r="M41" s="130">
        <f>I41-J41-L41</f>
        <v>-2441693</v>
      </c>
      <c r="N41" s="133"/>
      <c r="O41" s="134">
        <f>O43*N41</f>
        <v>0</v>
      </c>
      <c r="P41" s="54">
        <v>604900</v>
      </c>
      <c r="Q41" s="4">
        <v>0</v>
      </c>
      <c r="R41" s="1">
        <f t="shared" si="3"/>
        <v>0</v>
      </c>
      <c r="S41" s="21">
        <f t="shared" si="4"/>
        <v>-2441693</v>
      </c>
      <c r="T41" s="4">
        <f t="shared" si="5"/>
        <v>-3046593</v>
      </c>
    </row>
    <row r="42" spans="1:20" s="3" customFormat="1" ht="44.25" customHeight="1">
      <c r="A42" s="135"/>
      <c r="B42" s="135" t="s">
        <v>96</v>
      </c>
      <c r="C42" s="139">
        <f aca="true" t="shared" si="9" ref="C42:L42">C40+C41</f>
        <v>3675786</v>
      </c>
      <c r="D42" s="138">
        <f t="shared" si="9"/>
        <v>229120</v>
      </c>
      <c r="E42" s="138">
        <f t="shared" si="9"/>
        <v>0</v>
      </c>
      <c r="F42" s="138">
        <f t="shared" si="9"/>
        <v>11185</v>
      </c>
      <c r="G42" s="138">
        <f t="shared" si="9"/>
        <v>2310505</v>
      </c>
      <c r="H42" s="138">
        <f t="shared" si="9"/>
        <v>0</v>
      </c>
      <c r="I42" s="139">
        <f t="shared" si="9"/>
        <v>6226596</v>
      </c>
      <c r="J42" s="139">
        <f t="shared" si="9"/>
        <v>10704500</v>
      </c>
      <c r="K42" s="139">
        <f t="shared" si="9"/>
        <v>-4477904</v>
      </c>
      <c r="L42" s="139">
        <f t="shared" si="9"/>
        <v>10193674</v>
      </c>
      <c r="M42" s="144">
        <f>I42+J42+L42</f>
        <v>27124770</v>
      </c>
      <c r="N42" s="145">
        <f>N40+N41</f>
        <v>1113604</v>
      </c>
      <c r="O42" s="134">
        <f>O40+O41</f>
        <v>517600</v>
      </c>
      <c r="P42" s="53">
        <f>P40+P41</f>
        <v>604900</v>
      </c>
      <c r="Q42" s="148">
        <f>Q40+Q41</f>
        <v>517600</v>
      </c>
      <c r="R42" s="1">
        <f t="shared" si="3"/>
        <v>0</v>
      </c>
      <c r="S42" s="21">
        <f t="shared" si="4"/>
        <v>-14671578</v>
      </c>
      <c r="T42" s="4">
        <f t="shared" si="5"/>
        <v>26002270</v>
      </c>
    </row>
    <row r="43" spans="15:16" ht="15.75">
      <c r="O43" s="3">
        <f>(O47*100%)/N42</f>
        <v>0.4647971810446083</v>
      </c>
      <c r="P43" s="3">
        <v>604900</v>
      </c>
    </row>
    <row r="44" spans="9:15" ht="15.75">
      <c r="I44" s="22">
        <f>O44/M42</f>
        <v>0</v>
      </c>
      <c r="J44" s="30"/>
      <c r="K44" s="30"/>
      <c r="L44" s="29">
        <v>1594716</v>
      </c>
      <c r="O44" s="38"/>
    </row>
    <row r="45" spans="3:16" ht="15.75">
      <c r="C45" s="4">
        <f>C44-C42</f>
        <v>-3675786</v>
      </c>
      <c r="O45" s="28">
        <f>O44-O40</f>
        <v>-517600</v>
      </c>
      <c r="P45" s="4">
        <f>O43/N40*N9</f>
        <v>0</v>
      </c>
    </row>
    <row r="47" ht="15.75">
      <c r="O47" s="3">
        <v>517600</v>
      </c>
    </row>
    <row r="48" ht="15.75">
      <c r="O48" s="52">
        <f>SUM(O18:O47)</f>
        <v>1583320.4420961132</v>
      </c>
    </row>
  </sheetData>
  <mergeCells count="12">
    <mergeCell ref="A3:O3"/>
    <mergeCell ref="A4:O4"/>
    <mergeCell ref="C6:I6"/>
    <mergeCell ref="B6:B7"/>
    <mergeCell ref="A6:A7"/>
    <mergeCell ref="O6:O7"/>
    <mergeCell ref="M6:M7"/>
    <mergeCell ref="J6:J7"/>
    <mergeCell ref="N6:N7"/>
    <mergeCell ref="L6:L7"/>
    <mergeCell ref="P6:P7"/>
    <mergeCell ref="K6:K7"/>
  </mergeCells>
  <conditionalFormatting sqref="T8:T42">
    <cfRule type="cellIs" priority="1" dxfId="0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120" verticalDpi="120" orientation="portrait" paperSize="9" scale="62" r:id="rId1"/>
  <colBreaks count="1" manualBreakCount="1">
    <brk id="15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48"/>
  <sheetViews>
    <sheetView view="pageBreakPreview" zoomScale="85" zoomScaleSheetLayoutView="8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:O3"/>
    </sheetView>
  </sheetViews>
  <sheetFormatPr defaultColWidth="9.00390625" defaultRowHeight="12.75"/>
  <cols>
    <col min="1" max="1" width="5.25390625" style="1" customWidth="1"/>
    <col min="2" max="2" width="28.125" style="1" customWidth="1"/>
    <col min="3" max="3" width="18.875" style="1" customWidth="1"/>
    <col min="4" max="4" width="16.375" style="1" customWidth="1"/>
    <col min="5" max="5" width="14.875" style="1" customWidth="1"/>
    <col min="6" max="6" width="17.375" style="1" customWidth="1"/>
    <col min="7" max="7" width="17.625" style="1" customWidth="1"/>
    <col min="8" max="8" width="22.25390625" style="1" customWidth="1"/>
    <col min="9" max="9" width="28.75390625" style="1" customWidth="1"/>
    <col min="10" max="11" width="22.25390625" style="1" customWidth="1"/>
    <col min="12" max="12" width="25.375" style="1" customWidth="1"/>
    <col min="13" max="13" width="25.25390625" style="1" customWidth="1"/>
    <col min="14" max="14" width="19.875" style="1" customWidth="1"/>
    <col min="15" max="15" width="35.25390625" style="3" customWidth="1"/>
    <col min="16" max="16" width="18.875" style="1" hidden="1" customWidth="1"/>
    <col min="17" max="17" width="15.25390625" style="1" customWidth="1"/>
    <col min="18" max="18" width="8.875" style="1" customWidth="1"/>
    <col min="19" max="19" width="12.75390625" style="1" customWidth="1"/>
    <col min="20" max="20" width="12.375" style="1" customWidth="1"/>
    <col min="21" max="16384" width="8.875" style="1" customWidth="1"/>
  </cols>
  <sheetData>
    <row r="1" spans="15:16" ht="15.75" customHeight="1">
      <c r="O1" s="27" t="s">
        <v>82</v>
      </c>
      <c r="P1" s="2"/>
    </row>
    <row r="3" spans="1:16" ht="71.25" customHeight="1">
      <c r="A3" s="162" t="s">
        <v>173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20"/>
    </row>
    <row r="4" spans="1:16" s="24" customFormat="1" ht="21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37"/>
    </row>
    <row r="5" spans="15:16" ht="21" customHeight="1">
      <c r="O5" s="27" t="s">
        <v>36</v>
      </c>
      <c r="P5" s="2"/>
    </row>
    <row r="6" spans="1:16" ht="42.75" customHeight="1">
      <c r="A6" s="198" t="s">
        <v>31</v>
      </c>
      <c r="B6" s="198" t="s">
        <v>33</v>
      </c>
      <c r="C6" s="163" t="s">
        <v>84</v>
      </c>
      <c r="D6" s="164"/>
      <c r="E6" s="164"/>
      <c r="F6" s="164"/>
      <c r="G6" s="164"/>
      <c r="H6" s="164"/>
      <c r="I6" s="197"/>
      <c r="J6" s="202" t="s">
        <v>99</v>
      </c>
      <c r="K6" s="160" t="s">
        <v>164</v>
      </c>
      <c r="L6" s="203" t="s">
        <v>158</v>
      </c>
      <c r="M6" s="160" t="s">
        <v>165</v>
      </c>
      <c r="N6" s="198" t="s">
        <v>129</v>
      </c>
      <c r="O6" s="200" t="s">
        <v>157</v>
      </c>
      <c r="P6" s="159" t="s">
        <v>122</v>
      </c>
    </row>
    <row r="7" spans="1:16" ht="46.5">
      <c r="A7" s="199"/>
      <c r="B7" s="199"/>
      <c r="C7" s="124" t="s">
        <v>83</v>
      </c>
      <c r="D7" s="124" t="s">
        <v>45</v>
      </c>
      <c r="E7" s="124" t="s">
        <v>93</v>
      </c>
      <c r="F7" s="124" t="s">
        <v>94</v>
      </c>
      <c r="G7" s="124" t="s">
        <v>39</v>
      </c>
      <c r="H7" s="124" t="s">
        <v>98</v>
      </c>
      <c r="I7" s="123" t="s">
        <v>114</v>
      </c>
      <c r="J7" s="202"/>
      <c r="K7" s="161"/>
      <c r="L7" s="203"/>
      <c r="M7" s="161"/>
      <c r="N7" s="199"/>
      <c r="O7" s="201"/>
      <c r="P7" s="159"/>
    </row>
    <row r="8" spans="1:21" ht="27">
      <c r="A8" s="125">
        <v>1</v>
      </c>
      <c r="B8" s="126" t="s">
        <v>0</v>
      </c>
      <c r="C8" s="127">
        <f>'[3]Держ упр'!$AC$7</f>
        <v>123419</v>
      </c>
      <c r="D8" s="128">
        <f>'[3]Культура'!$AC$6</f>
        <v>55315</v>
      </c>
      <c r="E8" s="129"/>
      <c r="F8" s="129"/>
      <c r="G8" s="128">
        <f>'[3]Освіта'!$AC$6</f>
        <v>0</v>
      </c>
      <c r="H8" s="129"/>
      <c r="I8" s="126">
        <f>SUM(C8:H8)</f>
        <v>178734</v>
      </c>
      <c r="J8" s="130">
        <v>280633</v>
      </c>
      <c r="K8" s="130">
        <f>I8-J8</f>
        <v>-101899</v>
      </c>
      <c r="L8" s="141">
        <v>212262</v>
      </c>
      <c r="M8" s="130">
        <f>I8-J8-L8</f>
        <v>-314161</v>
      </c>
      <c r="N8" s="131"/>
      <c r="O8" s="132">
        <f>O43*N8</f>
        <v>0</v>
      </c>
      <c r="P8" s="54"/>
      <c r="Q8" s="4"/>
      <c r="R8" s="1">
        <f aca="true" t="shared" si="0" ref="R8:R42">IF(S8&gt;0,1,0)</f>
        <v>0</v>
      </c>
      <c r="S8" s="21">
        <f aca="true" t="shared" si="1" ref="S8:S42">I8-J8-L8</f>
        <v>-314161</v>
      </c>
      <c r="T8" s="4">
        <f aca="true" t="shared" si="2" ref="T8:T42">M8-O8-P8</f>
        <v>-314161</v>
      </c>
      <c r="U8" s="4"/>
    </row>
    <row r="9" spans="1:21" ht="27">
      <c r="A9" s="129">
        <f aca="true" t="shared" si="3" ref="A9:A37">A8+1</f>
        <v>2</v>
      </c>
      <c r="B9" s="126" t="s">
        <v>1</v>
      </c>
      <c r="C9" s="127">
        <f>'[3]Держ упр'!$AC$8</f>
        <v>100647</v>
      </c>
      <c r="D9" s="128">
        <f>'[3]Культура'!$AC$7</f>
        <v>0</v>
      </c>
      <c r="E9" s="129"/>
      <c r="F9" s="129"/>
      <c r="G9" s="128">
        <f>'[3]Освіта'!$AC$7</f>
        <v>0</v>
      </c>
      <c r="H9" s="129"/>
      <c r="I9" s="126">
        <f aca="true" t="shared" si="4" ref="I9:I37">SUM(C9:H9)</f>
        <v>100647</v>
      </c>
      <c r="J9" s="130">
        <v>177235</v>
      </c>
      <c r="K9" s="130">
        <f aca="true" t="shared" si="5" ref="K9:K41">I9-J9</f>
        <v>-76588</v>
      </c>
      <c r="L9" s="141">
        <v>33213</v>
      </c>
      <c r="M9" s="130">
        <f aca="true" t="shared" si="6" ref="M9:M37">I9-J9-L9</f>
        <v>-109801</v>
      </c>
      <c r="N9" s="133"/>
      <c r="O9" s="132">
        <f>O44*N9</f>
        <v>0</v>
      </c>
      <c r="P9" s="54"/>
      <c r="Q9" s="4"/>
      <c r="R9" s="1">
        <f t="shared" si="0"/>
        <v>0</v>
      </c>
      <c r="S9" s="21">
        <f t="shared" si="1"/>
        <v>-109801</v>
      </c>
      <c r="T9" s="4">
        <f t="shared" si="2"/>
        <v>-109801</v>
      </c>
      <c r="U9" s="4"/>
    </row>
    <row r="10" spans="1:21" ht="27">
      <c r="A10" s="129">
        <f t="shared" si="3"/>
        <v>3</v>
      </c>
      <c r="B10" s="126" t="s">
        <v>2</v>
      </c>
      <c r="C10" s="127">
        <f>'[3]Держ упр'!$AC$9</f>
        <v>131128</v>
      </c>
      <c r="D10" s="128">
        <f>'[3]Культура'!$AC$8</f>
        <v>21878</v>
      </c>
      <c r="E10" s="129"/>
      <c r="F10" s="129"/>
      <c r="G10" s="128">
        <f>'[3]Освіта'!$AC$8</f>
        <v>0</v>
      </c>
      <c r="H10" s="129"/>
      <c r="I10" s="126">
        <f t="shared" si="4"/>
        <v>153006</v>
      </c>
      <c r="J10" s="130">
        <v>161912</v>
      </c>
      <c r="K10" s="130">
        <f t="shared" si="5"/>
        <v>-8906</v>
      </c>
      <c r="L10" s="141">
        <v>6319</v>
      </c>
      <c r="M10" s="130">
        <f t="shared" si="6"/>
        <v>-15225</v>
      </c>
      <c r="N10" s="133"/>
      <c r="O10" s="134">
        <f>O43*N10</f>
        <v>0</v>
      </c>
      <c r="P10" s="54"/>
      <c r="Q10" s="4"/>
      <c r="R10" s="1">
        <f t="shared" si="0"/>
        <v>0</v>
      </c>
      <c r="S10" s="21">
        <f t="shared" si="1"/>
        <v>-15225</v>
      </c>
      <c r="T10" s="4">
        <f t="shared" si="2"/>
        <v>-15225</v>
      </c>
      <c r="U10" s="4"/>
    </row>
    <row r="11" spans="1:21" ht="27">
      <c r="A11" s="129">
        <f t="shared" si="3"/>
        <v>4</v>
      </c>
      <c r="B11" s="135" t="s">
        <v>3</v>
      </c>
      <c r="C11" s="127">
        <f>'[3]Держ упр'!$AC$10</f>
        <v>151349</v>
      </c>
      <c r="D11" s="128">
        <f>'[3]Культура'!$AC$9</f>
        <v>0</v>
      </c>
      <c r="E11" s="129"/>
      <c r="F11" s="129"/>
      <c r="G11" s="128">
        <f>'[3]Освіта'!$AC$9</f>
        <v>0</v>
      </c>
      <c r="H11" s="129"/>
      <c r="I11" s="126">
        <f t="shared" si="4"/>
        <v>151349</v>
      </c>
      <c r="J11" s="130">
        <v>380430</v>
      </c>
      <c r="K11" s="130">
        <f t="shared" si="5"/>
        <v>-229081</v>
      </c>
      <c r="L11" s="141">
        <v>500</v>
      </c>
      <c r="M11" s="130">
        <f t="shared" si="6"/>
        <v>-229581</v>
      </c>
      <c r="N11" s="133"/>
      <c r="O11" s="134">
        <f>O44*N11</f>
        <v>0</v>
      </c>
      <c r="P11" s="54"/>
      <c r="Q11" s="4"/>
      <c r="R11" s="1">
        <f t="shared" si="0"/>
        <v>0</v>
      </c>
      <c r="S11" s="21">
        <f t="shared" si="1"/>
        <v>-229581</v>
      </c>
      <c r="T11" s="4">
        <f t="shared" si="2"/>
        <v>-229581</v>
      </c>
      <c r="U11" s="4"/>
    </row>
    <row r="12" spans="1:21" ht="27">
      <c r="A12" s="129">
        <f t="shared" si="3"/>
        <v>5</v>
      </c>
      <c r="B12" s="135" t="s">
        <v>4</v>
      </c>
      <c r="C12" s="127">
        <f>'[3]Держ упр'!$AC$11</f>
        <v>73688</v>
      </c>
      <c r="D12" s="128">
        <f>'[3]Культура'!$AC$10</f>
        <v>32629</v>
      </c>
      <c r="E12" s="129"/>
      <c r="F12" s="129"/>
      <c r="G12" s="128">
        <f>'[3]Освіта'!$AC$10</f>
        <v>0</v>
      </c>
      <c r="H12" s="129"/>
      <c r="I12" s="126">
        <f t="shared" si="4"/>
        <v>106317</v>
      </c>
      <c r="J12" s="130">
        <v>53737</v>
      </c>
      <c r="K12" s="147">
        <f t="shared" si="5"/>
        <v>52580</v>
      </c>
      <c r="L12" s="141">
        <v>51281</v>
      </c>
      <c r="M12" s="147">
        <f t="shared" si="6"/>
        <v>1299</v>
      </c>
      <c r="N12" s="133">
        <v>1299</v>
      </c>
      <c r="O12" s="134">
        <f>O43*N12</f>
        <v>603.7715381769463</v>
      </c>
      <c r="P12" s="54"/>
      <c r="Q12" s="4">
        <v>604</v>
      </c>
      <c r="R12" s="1">
        <f t="shared" si="0"/>
        <v>1</v>
      </c>
      <c r="S12" s="21">
        <f t="shared" si="1"/>
        <v>1299</v>
      </c>
      <c r="T12" s="4">
        <f t="shared" si="2"/>
        <v>695.2284618230537</v>
      </c>
      <c r="U12" s="4"/>
    </row>
    <row r="13" spans="1:21" ht="27">
      <c r="A13" s="129">
        <f t="shared" si="3"/>
        <v>6</v>
      </c>
      <c r="B13" s="135" t="s">
        <v>5</v>
      </c>
      <c r="C13" s="127">
        <f>'[3]Держ упр'!$AC$12</f>
        <v>144869</v>
      </c>
      <c r="D13" s="128">
        <f>'[3]Культура'!$AC$11</f>
        <v>0</v>
      </c>
      <c r="E13" s="129"/>
      <c r="F13" s="129"/>
      <c r="G13" s="128">
        <f>'[3]Освіта'!$AC$11</f>
        <v>24674</v>
      </c>
      <c r="H13" s="129"/>
      <c r="I13" s="126">
        <f t="shared" si="4"/>
        <v>169543</v>
      </c>
      <c r="J13" s="130">
        <v>288234</v>
      </c>
      <c r="K13" s="130">
        <f t="shared" si="5"/>
        <v>-118691</v>
      </c>
      <c r="L13" s="141">
        <v>24862</v>
      </c>
      <c r="M13" s="130">
        <f t="shared" si="6"/>
        <v>-143553</v>
      </c>
      <c r="N13" s="133"/>
      <c r="O13" s="134">
        <f>O43*N13</f>
        <v>0</v>
      </c>
      <c r="P13" s="54"/>
      <c r="Q13" s="4"/>
      <c r="R13" s="1">
        <f t="shared" si="0"/>
        <v>0</v>
      </c>
      <c r="S13" s="21">
        <f t="shared" si="1"/>
        <v>-143553</v>
      </c>
      <c r="T13" s="4">
        <f t="shared" si="2"/>
        <v>-143553</v>
      </c>
      <c r="U13" s="4"/>
    </row>
    <row r="14" spans="1:21" ht="27">
      <c r="A14" s="129">
        <f t="shared" si="3"/>
        <v>7</v>
      </c>
      <c r="B14" s="135" t="s">
        <v>7</v>
      </c>
      <c r="C14" s="127">
        <f>'[3]Держ упр'!$AC$14</f>
        <v>94075</v>
      </c>
      <c r="D14" s="128">
        <f>'[3]Культура'!$AC$13</f>
        <v>10824</v>
      </c>
      <c r="E14" s="129"/>
      <c r="F14" s="129"/>
      <c r="G14" s="128">
        <f>'[3]Освіта'!$AC$13</f>
        <v>0</v>
      </c>
      <c r="H14" s="129"/>
      <c r="I14" s="126">
        <f t="shared" si="4"/>
        <v>104899</v>
      </c>
      <c r="J14" s="130">
        <v>172117</v>
      </c>
      <c r="K14" s="130">
        <f t="shared" si="5"/>
        <v>-67218</v>
      </c>
      <c r="L14" s="141">
        <v>36425</v>
      </c>
      <c r="M14" s="130">
        <f t="shared" si="6"/>
        <v>-103643</v>
      </c>
      <c r="N14" s="133"/>
      <c r="O14" s="134">
        <f>O44*N14</f>
        <v>0</v>
      </c>
      <c r="P14" s="54"/>
      <c r="Q14" s="4"/>
      <c r="R14" s="1">
        <f t="shared" si="0"/>
        <v>0</v>
      </c>
      <c r="S14" s="21">
        <f t="shared" si="1"/>
        <v>-103643</v>
      </c>
      <c r="T14" s="4">
        <f t="shared" si="2"/>
        <v>-103643</v>
      </c>
      <c r="U14" s="4"/>
    </row>
    <row r="15" spans="1:21" ht="27">
      <c r="A15" s="129">
        <f t="shared" si="3"/>
        <v>8</v>
      </c>
      <c r="B15" s="135" t="s">
        <v>6</v>
      </c>
      <c r="C15" s="127">
        <f>'[3]Держ упр'!$AC$13</f>
        <v>97771</v>
      </c>
      <c r="D15" s="128">
        <f>'[3]Культура'!$AC$12</f>
        <v>0</v>
      </c>
      <c r="E15" s="129"/>
      <c r="F15" s="129"/>
      <c r="G15" s="128">
        <f>'[3]Освіта'!$AC$12</f>
        <v>0</v>
      </c>
      <c r="H15" s="129"/>
      <c r="I15" s="126">
        <f t="shared" si="4"/>
        <v>97771</v>
      </c>
      <c r="J15" s="130">
        <v>1325954</v>
      </c>
      <c r="K15" s="130">
        <f t="shared" si="5"/>
        <v>-1228183</v>
      </c>
      <c r="L15" s="141">
        <v>155809</v>
      </c>
      <c r="M15" s="130">
        <f t="shared" si="6"/>
        <v>-1383992</v>
      </c>
      <c r="N15" s="133"/>
      <c r="O15" s="134">
        <f>O43*N15</f>
        <v>0</v>
      </c>
      <c r="P15" s="54"/>
      <c r="Q15" s="4"/>
      <c r="R15" s="1">
        <f t="shared" si="0"/>
        <v>0</v>
      </c>
      <c r="S15" s="21">
        <f t="shared" si="1"/>
        <v>-1383992</v>
      </c>
      <c r="T15" s="4">
        <f t="shared" si="2"/>
        <v>-1383992</v>
      </c>
      <c r="U15" s="4"/>
    </row>
    <row r="16" spans="1:21" ht="27">
      <c r="A16" s="129">
        <f t="shared" si="3"/>
        <v>9</v>
      </c>
      <c r="B16" s="135" t="s">
        <v>26</v>
      </c>
      <c r="C16" s="127">
        <f>'[3]Держ упр'!$AC$15</f>
        <v>84349</v>
      </c>
      <c r="D16" s="128">
        <f>'[3]Культура'!$AC$14</f>
        <v>0</v>
      </c>
      <c r="E16" s="129"/>
      <c r="F16" s="129"/>
      <c r="G16" s="128">
        <f>'[3]Освіта'!$AC$14</f>
        <v>0</v>
      </c>
      <c r="H16" s="129"/>
      <c r="I16" s="126">
        <f t="shared" si="4"/>
        <v>84349</v>
      </c>
      <c r="J16" s="130">
        <v>46609</v>
      </c>
      <c r="K16" s="147">
        <f t="shared" si="5"/>
        <v>37740</v>
      </c>
      <c r="L16" s="141">
        <v>66155</v>
      </c>
      <c r="M16" s="130">
        <f t="shared" si="6"/>
        <v>-28415</v>
      </c>
      <c r="N16" s="133"/>
      <c r="O16" s="134">
        <f>O43*N16</f>
        <v>0</v>
      </c>
      <c r="P16" s="54"/>
      <c r="Q16" s="4"/>
      <c r="R16" s="1">
        <f t="shared" si="0"/>
        <v>0</v>
      </c>
      <c r="S16" s="21">
        <f t="shared" si="1"/>
        <v>-28415</v>
      </c>
      <c r="T16" s="4">
        <f t="shared" si="2"/>
        <v>-28415</v>
      </c>
      <c r="U16" s="4"/>
    </row>
    <row r="17" spans="1:21" ht="27">
      <c r="A17" s="129">
        <f t="shared" si="3"/>
        <v>10</v>
      </c>
      <c r="B17" s="135" t="s">
        <v>8</v>
      </c>
      <c r="C17" s="127">
        <f>'[3]Держ упр'!$AC$16</f>
        <v>54543</v>
      </c>
      <c r="D17" s="128">
        <f>'[3]Культура'!$AC$15</f>
        <v>0</v>
      </c>
      <c r="E17" s="129"/>
      <c r="F17" s="129"/>
      <c r="G17" s="128">
        <f>'[3]Освіта'!$AC$15</f>
        <v>0</v>
      </c>
      <c r="H17" s="129"/>
      <c r="I17" s="126">
        <f t="shared" si="4"/>
        <v>54543</v>
      </c>
      <c r="J17" s="130">
        <v>245935</v>
      </c>
      <c r="K17" s="130">
        <f t="shared" si="5"/>
        <v>-191392</v>
      </c>
      <c r="L17" s="141">
        <v>264887</v>
      </c>
      <c r="M17" s="130">
        <f t="shared" si="6"/>
        <v>-456279</v>
      </c>
      <c r="N17" s="133"/>
      <c r="O17" s="134">
        <f>O43*N17</f>
        <v>0</v>
      </c>
      <c r="P17" s="54"/>
      <c r="Q17" s="4"/>
      <c r="R17" s="1">
        <f t="shared" si="0"/>
        <v>0</v>
      </c>
      <c r="S17" s="21">
        <f t="shared" si="1"/>
        <v>-456279</v>
      </c>
      <c r="T17" s="4">
        <f t="shared" si="2"/>
        <v>-456279</v>
      </c>
      <c r="U17" s="4"/>
    </row>
    <row r="18" spans="1:21" ht="27">
      <c r="A18" s="129">
        <f t="shared" si="3"/>
        <v>11</v>
      </c>
      <c r="B18" s="135" t="s">
        <v>28</v>
      </c>
      <c r="C18" s="127">
        <f>'[3]Держ упр'!$AC$18</f>
        <v>108494</v>
      </c>
      <c r="D18" s="128">
        <f>'[3]Культура'!$AC$17</f>
        <v>599</v>
      </c>
      <c r="E18" s="129"/>
      <c r="F18" s="129"/>
      <c r="G18" s="128">
        <f>'[3]Освіта'!$AC$17</f>
        <v>0</v>
      </c>
      <c r="H18" s="129"/>
      <c r="I18" s="126">
        <f t="shared" si="4"/>
        <v>109093</v>
      </c>
      <c r="J18" s="130">
        <v>12753</v>
      </c>
      <c r="K18" s="147">
        <f t="shared" si="5"/>
        <v>96340</v>
      </c>
      <c r="L18" s="141">
        <v>31830</v>
      </c>
      <c r="M18" s="147">
        <f t="shared" si="6"/>
        <v>64510</v>
      </c>
      <c r="N18" s="133">
        <v>64510</v>
      </c>
      <c r="O18" s="134">
        <f>O43*N18</f>
        <v>29984.06614918768</v>
      </c>
      <c r="P18" s="54"/>
      <c r="Q18" s="4">
        <v>29984</v>
      </c>
      <c r="R18" s="1">
        <f t="shared" si="0"/>
        <v>1</v>
      </c>
      <c r="S18" s="21">
        <f t="shared" si="1"/>
        <v>64510</v>
      </c>
      <c r="T18" s="4">
        <f t="shared" si="2"/>
        <v>34525.93385081232</v>
      </c>
      <c r="U18" s="4"/>
    </row>
    <row r="19" spans="1:21" ht="27">
      <c r="A19" s="129">
        <f t="shared" si="3"/>
        <v>12</v>
      </c>
      <c r="B19" s="135" t="s">
        <v>9</v>
      </c>
      <c r="C19" s="127">
        <f>'[3]Держ упр'!$AC$17</f>
        <v>123992</v>
      </c>
      <c r="D19" s="128">
        <f>'[3]Культура'!$AC$16</f>
        <v>0</v>
      </c>
      <c r="E19" s="129"/>
      <c r="F19" s="129"/>
      <c r="G19" s="128">
        <f>'[3]Освіта'!$AC$16</f>
        <v>0</v>
      </c>
      <c r="H19" s="129"/>
      <c r="I19" s="126">
        <f t="shared" si="4"/>
        <v>123992</v>
      </c>
      <c r="J19" s="130">
        <v>270900</v>
      </c>
      <c r="K19" s="130">
        <f t="shared" si="5"/>
        <v>-146908</v>
      </c>
      <c r="L19" s="141">
        <v>254221</v>
      </c>
      <c r="M19" s="130">
        <f t="shared" si="6"/>
        <v>-401129</v>
      </c>
      <c r="N19" s="133"/>
      <c r="O19" s="134">
        <f>O43*N19</f>
        <v>0</v>
      </c>
      <c r="P19" s="54"/>
      <c r="Q19" s="4"/>
      <c r="R19" s="1">
        <f t="shared" si="0"/>
        <v>0</v>
      </c>
      <c r="S19" s="21">
        <f t="shared" si="1"/>
        <v>-401129</v>
      </c>
      <c r="T19" s="4">
        <f t="shared" si="2"/>
        <v>-401129</v>
      </c>
      <c r="U19" s="4"/>
    </row>
    <row r="20" spans="1:21" ht="27">
      <c r="A20" s="129">
        <f t="shared" si="3"/>
        <v>13</v>
      </c>
      <c r="B20" s="135" t="s">
        <v>10</v>
      </c>
      <c r="C20" s="127">
        <f>'[3]Держ упр'!$AC$19</f>
        <v>128709</v>
      </c>
      <c r="D20" s="128">
        <f>'[3]Культура'!$AC$18</f>
        <v>0</v>
      </c>
      <c r="E20" s="129"/>
      <c r="F20" s="129"/>
      <c r="G20" s="128">
        <f>'[3]Освіта'!$AC$18</f>
        <v>0</v>
      </c>
      <c r="H20" s="129"/>
      <c r="I20" s="126">
        <f t="shared" si="4"/>
        <v>128709</v>
      </c>
      <c r="J20" s="130">
        <v>339776</v>
      </c>
      <c r="K20" s="130">
        <f t="shared" si="5"/>
        <v>-211067</v>
      </c>
      <c r="L20" s="141">
        <v>388635</v>
      </c>
      <c r="M20" s="130">
        <f t="shared" si="6"/>
        <v>-599702</v>
      </c>
      <c r="N20" s="133"/>
      <c r="O20" s="134">
        <f>O44*N20</f>
        <v>0</v>
      </c>
      <c r="P20" s="54"/>
      <c r="Q20" s="4"/>
      <c r="R20" s="1">
        <f t="shared" si="0"/>
        <v>0</v>
      </c>
      <c r="S20" s="21">
        <f t="shared" si="1"/>
        <v>-599702</v>
      </c>
      <c r="T20" s="4">
        <f t="shared" si="2"/>
        <v>-599702</v>
      </c>
      <c r="U20" s="4"/>
    </row>
    <row r="21" spans="1:21" ht="27">
      <c r="A21" s="129">
        <f t="shared" si="3"/>
        <v>14</v>
      </c>
      <c r="B21" s="135" t="s">
        <v>32</v>
      </c>
      <c r="C21" s="127">
        <f>'[3]Держ упр'!$AC$20</f>
        <v>84501</v>
      </c>
      <c r="D21" s="128">
        <f>'[3]Культура'!$AC$19</f>
        <v>0</v>
      </c>
      <c r="E21" s="129"/>
      <c r="F21" s="129"/>
      <c r="G21" s="128">
        <f>'[3]Освіта'!$AC$19</f>
        <v>0</v>
      </c>
      <c r="H21" s="129"/>
      <c r="I21" s="126">
        <f t="shared" si="4"/>
        <v>84501</v>
      </c>
      <c r="J21" s="130">
        <v>470714</v>
      </c>
      <c r="K21" s="130">
        <f t="shared" si="5"/>
        <v>-386213</v>
      </c>
      <c r="L21" s="141">
        <v>543064</v>
      </c>
      <c r="M21" s="130">
        <f t="shared" si="6"/>
        <v>-929277</v>
      </c>
      <c r="N21" s="133"/>
      <c r="O21" s="134">
        <f>O43*N21</f>
        <v>0</v>
      </c>
      <c r="P21" s="54"/>
      <c r="Q21" s="4"/>
      <c r="R21" s="1">
        <f t="shared" si="0"/>
        <v>0</v>
      </c>
      <c r="S21" s="21">
        <f t="shared" si="1"/>
        <v>-929277</v>
      </c>
      <c r="T21" s="4">
        <f t="shared" si="2"/>
        <v>-929277</v>
      </c>
      <c r="U21" s="4"/>
    </row>
    <row r="22" spans="1:21" ht="27">
      <c r="A22" s="129">
        <f t="shared" si="3"/>
        <v>15</v>
      </c>
      <c r="B22" s="135" t="s">
        <v>11</v>
      </c>
      <c r="C22" s="127">
        <f>'[3]Держ упр'!$AC$21</f>
        <v>86576</v>
      </c>
      <c r="D22" s="128">
        <f>'[3]Культура'!$AC$20</f>
        <v>0</v>
      </c>
      <c r="E22" s="129"/>
      <c r="F22" s="129"/>
      <c r="G22" s="128">
        <f>'[3]Освіта'!$AC$20</f>
        <v>0</v>
      </c>
      <c r="H22" s="129"/>
      <c r="I22" s="126">
        <f t="shared" si="4"/>
        <v>86576</v>
      </c>
      <c r="J22" s="130">
        <v>306716</v>
      </c>
      <c r="K22" s="130">
        <f t="shared" si="5"/>
        <v>-220140</v>
      </c>
      <c r="L22" s="141">
        <v>434173</v>
      </c>
      <c r="M22" s="130">
        <f t="shared" si="6"/>
        <v>-654313</v>
      </c>
      <c r="N22" s="133"/>
      <c r="O22" s="134">
        <f>O44*N22</f>
        <v>0</v>
      </c>
      <c r="P22" s="54"/>
      <c r="Q22" s="4"/>
      <c r="R22" s="1">
        <f t="shared" si="0"/>
        <v>0</v>
      </c>
      <c r="S22" s="21">
        <f t="shared" si="1"/>
        <v>-654313</v>
      </c>
      <c r="T22" s="4">
        <f t="shared" si="2"/>
        <v>-654313</v>
      </c>
      <c r="U22" s="4"/>
    </row>
    <row r="23" spans="1:21" ht="27">
      <c r="A23" s="129">
        <f t="shared" si="3"/>
        <v>16</v>
      </c>
      <c r="B23" s="135" t="s">
        <v>12</v>
      </c>
      <c r="C23" s="127">
        <f>'[3]Держ упр'!$AC$22</f>
        <v>131533</v>
      </c>
      <c r="D23" s="128">
        <f>'[3]Культура'!$AC$21</f>
        <v>0</v>
      </c>
      <c r="E23" s="129"/>
      <c r="F23" s="129"/>
      <c r="G23" s="128">
        <f>'[3]Освіта'!$AC$21</f>
        <v>0</v>
      </c>
      <c r="H23" s="129"/>
      <c r="I23" s="126">
        <f t="shared" si="4"/>
        <v>131533</v>
      </c>
      <c r="J23" s="130">
        <v>142117</v>
      </c>
      <c r="K23" s="130">
        <f t="shared" si="5"/>
        <v>-10584</v>
      </c>
      <c r="L23" s="141">
        <v>15333</v>
      </c>
      <c r="M23" s="130">
        <f t="shared" si="6"/>
        <v>-25917</v>
      </c>
      <c r="N23" s="133"/>
      <c r="O23" s="134">
        <f>O43*N23</f>
        <v>0</v>
      </c>
      <c r="P23" s="54"/>
      <c r="Q23" s="4"/>
      <c r="R23" s="1">
        <f t="shared" si="0"/>
        <v>0</v>
      </c>
      <c r="S23" s="21">
        <f t="shared" si="1"/>
        <v>-25917</v>
      </c>
      <c r="T23" s="4">
        <f t="shared" si="2"/>
        <v>-25917</v>
      </c>
      <c r="U23" s="4"/>
    </row>
    <row r="24" spans="1:21" ht="27">
      <c r="A24" s="129">
        <f t="shared" si="3"/>
        <v>17</v>
      </c>
      <c r="B24" s="135" t="s">
        <v>13</v>
      </c>
      <c r="C24" s="127">
        <f>'[3]Держ упр'!$AC$23</f>
        <v>73406</v>
      </c>
      <c r="D24" s="128">
        <f>'[3]Культура'!$AC$22</f>
        <v>0</v>
      </c>
      <c r="E24" s="129"/>
      <c r="F24" s="129"/>
      <c r="G24" s="128">
        <f>'[3]Освіта'!$AC$22</f>
        <v>0</v>
      </c>
      <c r="H24" s="129"/>
      <c r="I24" s="126">
        <f t="shared" si="4"/>
        <v>73406</v>
      </c>
      <c r="J24" s="130">
        <v>512526</v>
      </c>
      <c r="K24" s="130">
        <f t="shared" si="5"/>
        <v>-439120</v>
      </c>
      <c r="L24" s="141">
        <v>628242</v>
      </c>
      <c r="M24" s="130">
        <f t="shared" si="6"/>
        <v>-1067362</v>
      </c>
      <c r="N24" s="133"/>
      <c r="O24" s="134">
        <f>O43*N24</f>
        <v>0</v>
      </c>
      <c r="P24" s="54"/>
      <c r="Q24" s="4"/>
      <c r="R24" s="1">
        <f t="shared" si="0"/>
        <v>0</v>
      </c>
      <c r="S24" s="21">
        <f t="shared" si="1"/>
        <v>-1067362</v>
      </c>
      <c r="T24" s="4">
        <f t="shared" si="2"/>
        <v>-1067362</v>
      </c>
      <c r="U24" s="4"/>
    </row>
    <row r="25" spans="1:21" ht="27">
      <c r="A25" s="129">
        <f t="shared" si="3"/>
        <v>18</v>
      </c>
      <c r="B25" s="135" t="s">
        <v>14</v>
      </c>
      <c r="C25" s="127">
        <f>'[3]Держ упр'!$AC$24</f>
        <v>156776</v>
      </c>
      <c r="D25" s="128">
        <f>'[3]Культура'!$AC$23</f>
        <v>0</v>
      </c>
      <c r="E25" s="129"/>
      <c r="F25" s="129"/>
      <c r="G25" s="128">
        <f>'[3]Освіта'!$AC$23</f>
        <v>263780</v>
      </c>
      <c r="H25" s="129"/>
      <c r="I25" s="126">
        <f t="shared" si="4"/>
        <v>420556</v>
      </c>
      <c r="J25" s="130">
        <v>508458</v>
      </c>
      <c r="K25" s="130">
        <f t="shared" si="5"/>
        <v>-87902</v>
      </c>
      <c r="L25" s="141">
        <v>264903</v>
      </c>
      <c r="M25" s="130">
        <f t="shared" si="6"/>
        <v>-352805</v>
      </c>
      <c r="N25" s="133"/>
      <c r="O25" s="134">
        <f>O43*N25</f>
        <v>0</v>
      </c>
      <c r="P25" s="54"/>
      <c r="Q25" s="4"/>
      <c r="R25" s="1">
        <f t="shared" si="0"/>
        <v>0</v>
      </c>
      <c r="S25" s="21">
        <f t="shared" si="1"/>
        <v>-352805</v>
      </c>
      <c r="T25" s="4">
        <f t="shared" si="2"/>
        <v>-352805</v>
      </c>
      <c r="U25" s="4"/>
    </row>
    <row r="26" spans="1:21" ht="27">
      <c r="A26" s="129">
        <f t="shared" si="3"/>
        <v>19</v>
      </c>
      <c r="B26" s="135" t="s">
        <v>15</v>
      </c>
      <c r="C26" s="127">
        <f>'[3]Держ упр'!$AC$25</f>
        <v>102795</v>
      </c>
      <c r="D26" s="128">
        <f>'[3]Культура'!$AC$24</f>
        <v>0</v>
      </c>
      <c r="E26" s="129"/>
      <c r="F26" s="129"/>
      <c r="G26" s="128">
        <f>'[3]Освіта'!$AC$24</f>
        <v>0</v>
      </c>
      <c r="H26" s="129"/>
      <c r="I26" s="126">
        <f t="shared" si="4"/>
        <v>102795</v>
      </c>
      <c r="J26" s="130">
        <v>102642</v>
      </c>
      <c r="K26" s="147">
        <f t="shared" si="5"/>
        <v>153</v>
      </c>
      <c r="L26" s="141">
        <v>77965</v>
      </c>
      <c r="M26" s="130">
        <f t="shared" si="6"/>
        <v>-77812</v>
      </c>
      <c r="N26" s="133"/>
      <c r="O26" s="134">
        <f>O43*N26</f>
        <v>0</v>
      </c>
      <c r="P26" s="54"/>
      <c r="Q26" s="4"/>
      <c r="R26" s="1">
        <f t="shared" si="0"/>
        <v>0</v>
      </c>
      <c r="S26" s="21">
        <f t="shared" si="1"/>
        <v>-77812</v>
      </c>
      <c r="T26" s="4">
        <f t="shared" si="2"/>
        <v>-77812</v>
      </c>
      <c r="U26" s="4"/>
    </row>
    <row r="27" spans="1:21" ht="27">
      <c r="A27" s="129">
        <f t="shared" si="3"/>
        <v>20</v>
      </c>
      <c r="B27" s="135" t="s">
        <v>16</v>
      </c>
      <c r="C27" s="127">
        <f>'[3]Держ упр'!$AC$26</f>
        <v>91530</v>
      </c>
      <c r="D27" s="128">
        <f>'[3]Культура'!$AC$25</f>
        <v>0</v>
      </c>
      <c r="E27" s="129"/>
      <c r="F27" s="129"/>
      <c r="G27" s="128">
        <f>'[3]Освіта'!$AC$25</f>
        <v>0</v>
      </c>
      <c r="H27" s="129"/>
      <c r="I27" s="126">
        <f t="shared" si="4"/>
        <v>91530</v>
      </c>
      <c r="J27" s="130">
        <v>76041</v>
      </c>
      <c r="K27" s="147">
        <f t="shared" si="5"/>
        <v>15489</v>
      </c>
      <c r="L27" s="141">
        <v>14336</v>
      </c>
      <c r="M27" s="147">
        <f t="shared" si="6"/>
        <v>1153</v>
      </c>
      <c r="N27" s="133">
        <v>1153</v>
      </c>
      <c r="O27" s="134">
        <f>O43*N27</f>
        <v>535.9111497444334</v>
      </c>
      <c r="P27" s="54"/>
      <c r="Q27" s="4">
        <v>536</v>
      </c>
      <c r="R27" s="1">
        <f t="shared" si="0"/>
        <v>1</v>
      </c>
      <c r="S27" s="21">
        <f t="shared" si="1"/>
        <v>1153</v>
      </c>
      <c r="T27" s="4">
        <f t="shared" si="2"/>
        <v>617.0888502555666</v>
      </c>
      <c r="U27" s="4"/>
    </row>
    <row r="28" spans="1:21" ht="27">
      <c r="A28" s="129">
        <f t="shared" si="3"/>
        <v>21</v>
      </c>
      <c r="B28" s="135" t="s">
        <v>17</v>
      </c>
      <c r="C28" s="127">
        <f>'[3]Держ упр'!$AC$27</f>
        <v>76174</v>
      </c>
      <c r="D28" s="128">
        <f>'[3]Культура'!$AC$26</f>
        <v>9996</v>
      </c>
      <c r="E28" s="129"/>
      <c r="F28" s="129"/>
      <c r="G28" s="128">
        <f>'[3]Освіта'!$AC$26</f>
        <v>0</v>
      </c>
      <c r="H28" s="129"/>
      <c r="I28" s="126">
        <f t="shared" si="4"/>
        <v>86170</v>
      </c>
      <c r="J28" s="130">
        <v>151330</v>
      </c>
      <c r="K28" s="130">
        <f t="shared" si="5"/>
        <v>-65160</v>
      </c>
      <c r="L28" s="141">
        <v>31709</v>
      </c>
      <c r="M28" s="130">
        <f t="shared" si="6"/>
        <v>-96869</v>
      </c>
      <c r="N28" s="133"/>
      <c r="O28" s="134">
        <f>O43*N28</f>
        <v>0</v>
      </c>
      <c r="P28" s="54"/>
      <c r="Q28" s="4"/>
      <c r="R28" s="1">
        <f t="shared" si="0"/>
        <v>0</v>
      </c>
      <c r="S28" s="21">
        <f t="shared" si="1"/>
        <v>-96869</v>
      </c>
      <c r="T28" s="4">
        <f t="shared" si="2"/>
        <v>-96869</v>
      </c>
      <c r="U28" s="4"/>
    </row>
    <row r="29" spans="1:21" ht="27">
      <c r="A29" s="129">
        <f t="shared" si="3"/>
        <v>22</v>
      </c>
      <c r="B29" s="135" t="s">
        <v>34</v>
      </c>
      <c r="C29" s="127">
        <f>'[3]Держ упр'!$AC$28</f>
        <v>129869</v>
      </c>
      <c r="D29" s="128">
        <f>'[3]Культура'!$AC$27</f>
        <v>71908</v>
      </c>
      <c r="E29" s="129"/>
      <c r="F29" s="129"/>
      <c r="G29" s="128">
        <f>'[3]Освіта'!$AC$27</f>
        <v>0</v>
      </c>
      <c r="H29" s="129"/>
      <c r="I29" s="126">
        <f t="shared" si="4"/>
        <v>201777</v>
      </c>
      <c r="J29" s="130">
        <v>1451743</v>
      </c>
      <c r="K29" s="130">
        <f t="shared" si="5"/>
        <v>-1249966</v>
      </c>
      <c r="L29" s="141">
        <v>2625880</v>
      </c>
      <c r="M29" s="130">
        <f t="shared" si="6"/>
        <v>-3875846</v>
      </c>
      <c r="N29" s="133"/>
      <c r="O29" s="134">
        <f>O43*N29</f>
        <v>0</v>
      </c>
      <c r="P29" s="54"/>
      <c r="Q29" s="4"/>
      <c r="R29" s="1">
        <f t="shared" si="0"/>
        <v>0</v>
      </c>
      <c r="S29" s="21">
        <f t="shared" si="1"/>
        <v>-3875846</v>
      </c>
      <c r="T29" s="4">
        <f t="shared" si="2"/>
        <v>-3875846</v>
      </c>
      <c r="U29" s="4"/>
    </row>
    <row r="30" spans="1:21" ht="27">
      <c r="A30" s="129">
        <f t="shared" si="3"/>
        <v>23</v>
      </c>
      <c r="B30" s="135" t="s">
        <v>18</v>
      </c>
      <c r="C30" s="127">
        <f>'[3]Держ упр'!$AC$29</f>
        <v>104042</v>
      </c>
      <c r="D30" s="128">
        <f>'[3]Культура'!$AC$28</f>
        <v>0</v>
      </c>
      <c r="E30" s="129"/>
      <c r="F30" s="129"/>
      <c r="G30" s="128">
        <f>'[3]Освіта'!$AC$28</f>
        <v>0</v>
      </c>
      <c r="H30" s="129"/>
      <c r="I30" s="126">
        <f t="shared" si="4"/>
        <v>104042</v>
      </c>
      <c r="J30" s="130">
        <v>252916</v>
      </c>
      <c r="K30" s="130">
        <f t="shared" si="5"/>
        <v>-148874</v>
      </c>
      <c r="L30" s="141">
        <v>135923</v>
      </c>
      <c r="M30" s="130">
        <f t="shared" si="6"/>
        <v>-284797</v>
      </c>
      <c r="N30" s="133"/>
      <c r="O30" s="134">
        <f>O43*N30</f>
        <v>0</v>
      </c>
      <c r="P30" s="54"/>
      <c r="Q30" s="4"/>
      <c r="R30" s="1">
        <f t="shared" si="0"/>
        <v>0</v>
      </c>
      <c r="S30" s="21">
        <f t="shared" si="1"/>
        <v>-284797</v>
      </c>
      <c r="T30" s="4">
        <f t="shared" si="2"/>
        <v>-284797</v>
      </c>
      <c r="U30" s="4"/>
    </row>
    <row r="31" spans="1:21" ht="27">
      <c r="A31" s="129">
        <f t="shared" si="3"/>
        <v>24</v>
      </c>
      <c r="B31" s="135" t="s">
        <v>19</v>
      </c>
      <c r="C31" s="127">
        <f>'[3]Держ упр'!$AC$30</f>
        <v>60789</v>
      </c>
      <c r="D31" s="128">
        <f>'[3]Культура'!$AC$29</f>
        <v>25971</v>
      </c>
      <c r="E31" s="129"/>
      <c r="F31" s="129"/>
      <c r="G31" s="128">
        <f>'[3]Освіта'!$AC$29</f>
        <v>0</v>
      </c>
      <c r="H31" s="129"/>
      <c r="I31" s="126">
        <f t="shared" si="4"/>
        <v>86760</v>
      </c>
      <c r="J31" s="130">
        <v>125252</v>
      </c>
      <c r="K31" s="130">
        <f t="shared" si="5"/>
        <v>-38492</v>
      </c>
      <c r="L31" s="141">
        <v>24343</v>
      </c>
      <c r="M31" s="130">
        <f t="shared" si="6"/>
        <v>-62835</v>
      </c>
      <c r="N31" s="133"/>
      <c r="O31" s="134">
        <f>O43*N31</f>
        <v>0</v>
      </c>
      <c r="P31" s="54"/>
      <c r="Q31" s="4"/>
      <c r="R31" s="1">
        <f t="shared" si="0"/>
        <v>0</v>
      </c>
      <c r="S31" s="21">
        <f t="shared" si="1"/>
        <v>-62835</v>
      </c>
      <c r="T31" s="4">
        <f t="shared" si="2"/>
        <v>-62835</v>
      </c>
      <c r="U31" s="4"/>
    </row>
    <row r="32" spans="1:21" ht="27">
      <c r="A32" s="129">
        <f t="shared" si="3"/>
        <v>25</v>
      </c>
      <c r="B32" s="135" t="s">
        <v>25</v>
      </c>
      <c r="C32" s="127">
        <f>'[3]Держ упр'!$AC$33</f>
        <v>82957</v>
      </c>
      <c r="D32" s="128">
        <f>'[3]Культура'!$AC$32</f>
        <v>0</v>
      </c>
      <c r="E32" s="129"/>
      <c r="F32" s="129"/>
      <c r="G32" s="128">
        <f>'[3]Освіта'!$AC$32</f>
        <v>0</v>
      </c>
      <c r="H32" s="129"/>
      <c r="I32" s="126">
        <f t="shared" si="4"/>
        <v>82957</v>
      </c>
      <c r="J32" s="130">
        <v>134259</v>
      </c>
      <c r="K32" s="130">
        <f t="shared" si="5"/>
        <v>-51302</v>
      </c>
      <c r="L32" s="141">
        <v>126747</v>
      </c>
      <c r="M32" s="130">
        <f t="shared" si="6"/>
        <v>-178049</v>
      </c>
      <c r="N32" s="133"/>
      <c r="O32" s="134">
        <f>O43*N32</f>
        <v>0</v>
      </c>
      <c r="P32" s="54"/>
      <c r="Q32" s="4"/>
      <c r="R32" s="1">
        <f t="shared" si="0"/>
        <v>0</v>
      </c>
      <c r="S32" s="21">
        <f t="shared" si="1"/>
        <v>-178049</v>
      </c>
      <c r="T32" s="4">
        <f t="shared" si="2"/>
        <v>-178049</v>
      </c>
      <c r="U32" s="4"/>
    </row>
    <row r="33" spans="1:21" ht="27">
      <c r="A33" s="129">
        <f t="shared" si="3"/>
        <v>26</v>
      </c>
      <c r="B33" s="135" t="s">
        <v>20</v>
      </c>
      <c r="C33" s="127">
        <f>'[3]Держ упр'!$AC$31</f>
        <v>56234</v>
      </c>
      <c r="D33" s="128">
        <f>'[3]Культура'!$AC$30</f>
        <v>0</v>
      </c>
      <c r="E33" s="129"/>
      <c r="F33" s="129"/>
      <c r="G33" s="128">
        <f>'[3]Освіта'!$AC$30</f>
        <v>169454</v>
      </c>
      <c r="H33" s="129"/>
      <c r="I33" s="126">
        <f t="shared" si="4"/>
        <v>225688</v>
      </c>
      <c r="J33" s="130">
        <v>359973</v>
      </c>
      <c r="K33" s="130">
        <f t="shared" si="5"/>
        <v>-134285</v>
      </c>
      <c r="L33" s="141">
        <v>6501</v>
      </c>
      <c r="M33" s="130">
        <f t="shared" si="6"/>
        <v>-140786</v>
      </c>
      <c r="N33" s="133"/>
      <c r="O33" s="134">
        <f>O43*N33</f>
        <v>0</v>
      </c>
      <c r="P33" s="54"/>
      <c r="Q33" s="4"/>
      <c r="R33" s="1">
        <f t="shared" si="0"/>
        <v>0</v>
      </c>
      <c r="S33" s="21">
        <f t="shared" si="1"/>
        <v>-140786</v>
      </c>
      <c r="T33" s="4">
        <f t="shared" si="2"/>
        <v>-140786</v>
      </c>
      <c r="U33" s="4"/>
    </row>
    <row r="34" spans="1:21" ht="27">
      <c r="A34" s="129">
        <f t="shared" si="3"/>
        <v>27</v>
      </c>
      <c r="B34" s="135" t="s">
        <v>21</v>
      </c>
      <c r="C34" s="127">
        <f>'[3]Держ упр'!$AC$32</f>
        <v>105917</v>
      </c>
      <c r="D34" s="128">
        <f>'[3]Культура'!$AC$31</f>
        <v>0</v>
      </c>
      <c r="E34" s="129"/>
      <c r="F34" s="129"/>
      <c r="G34" s="128">
        <f>'[3]Освіта'!$AC$31</f>
        <v>0</v>
      </c>
      <c r="H34" s="129"/>
      <c r="I34" s="126">
        <f t="shared" si="4"/>
        <v>105917</v>
      </c>
      <c r="J34" s="130">
        <v>636839</v>
      </c>
      <c r="K34" s="130">
        <f t="shared" si="5"/>
        <v>-530922</v>
      </c>
      <c r="L34" s="141">
        <v>914875</v>
      </c>
      <c r="M34" s="130">
        <f t="shared" si="6"/>
        <v>-1445797</v>
      </c>
      <c r="N34" s="133"/>
      <c r="O34" s="134">
        <f>O43*N34</f>
        <v>0</v>
      </c>
      <c r="P34" s="54"/>
      <c r="Q34" s="4"/>
      <c r="R34" s="1">
        <f t="shared" si="0"/>
        <v>0</v>
      </c>
      <c r="S34" s="21">
        <f t="shared" si="1"/>
        <v>-1445797</v>
      </c>
      <c r="T34" s="4">
        <f t="shared" si="2"/>
        <v>-1445797</v>
      </c>
      <c r="U34" s="4"/>
    </row>
    <row r="35" spans="1:21" ht="27">
      <c r="A35" s="129">
        <f t="shared" si="3"/>
        <v>28</v>
      </c>
      <c r="B35" s="135" t="s">
        <v>22</v>
      </c>
      <c r="C35" s="127">
        <f>'[3]Держ упр'!$AC$34</f>
        <v>192726</v>
      </c>
      <c r="D35" s="128">
        <f>'[3]Культура'!$AC$33</f>
        <v>0</v>
      </c>
      <c r="E35" s="129"/>
      <c r="F35" s="129"/>
      <c r="G35" s="128">
        <f>'[3]Освіта'!$AC$33</f>
        <v>80360</v>
      </c>
      <c r="H35" s="129"/>
      <c r="I35" s="126">
        <f t="shared" si="4"/>
        <v>273086</v>
      </c>
      <c r="J35" s="130">
        <v>361307</v>
      </c>
      <c r="K35" s="130">
        <f t="shared" si="5"/>
        <v>-88221</v>
      </c>
      <c r="L35" s="141">
        <v>123859</v>
      </c>
      <c r="M35" s="130">
        <f t="shared" si="6"/>
        <v>-212080</v>
      </c>
      <c r="N35" s="133"/>
      <c r="O35" s="134">
        <f>O43*N35</f>
        <v>0</v>
      </c>
      <c r="P35" s="54"/>
      <c r="Q35" s="4"/>
      <c r="R35" s="1">
        <f t="shared" si="0"/>
        <v>0</v>
      </c>
      <c r="S35" s="21">
        <f t="shared" si="1"/>
        <v>-212080</v>
      </c>
      <c r="T35" s="4">
        <f t="shared" si="2"/>
        <v>-212080</v>
      </c>
      <c r="U35" s="4"/>
    </row>
    <row r="36" spans="1:21" ht="27">
      <c r="A36" s="129">
        <f t="shared" si="3"/>
        <v>29</v>
      </c>
      <c r="B36" s="135" t="s">
        <v>23</v>
      </c>
      <c r="C36" s="127">
        <f>'[3]Держ упр'!$AC$35</f>
        <v>145255</v>
      </c>
      <c r="D36" s="128">
        <f>'[3]Культура'!$AC$34</f>
        <v>0</v>
      </c>
      <c r="E36" s="129"/>
      <c r="F36" s="129"/>
      <c r="G36" s="128">
        <f>'[3]Освіта'!$AC$34</f>
        <v>180363</v>
      </c>
      <c r="H36" s="129"/>
      <c r="I36" s="126">
        <f t="shared" si="4"/>
        <v>325618</v>
      </c>
      <c r="J36" s="130">
        <v>352543</v>
      </c>
      <c r="K36" s="130">
        <f t="shared" si="5"/>
        <v>-26925</v>
      </c>
      <c r="L36" s="141">
        <v>25296</v>
      </c>
      <c r="M36" s="130">
        <f t="shared" si="6"/>
        <v>-52221</v>
      </c>
      <c r="N36" s="133"/>
      <c r="O36" s="134">
        <f>O43*N36</f>
        <v>0</v>
      </c>
      <c r="P36" s="54"/>
      <c r="Q36" s="4"/>
      <c r="R36" s="1">
        <f t="shared" si="0"/>
        <v>0</v>
      </c>
      <c r="S36" s="21">
        <f t="shared" si="1"/>
        <v>-52221</v>
      </c>
      <c r="T36" s="4">
        <f t="shared" si="2"/>
        <v>-52221</v>
      </c>
      <c r="U36" s="4"/>
    </row>
    <row r="37" spans="1:21" ht="27">
      <c r="A37" s="129">
        <f t="shared" si="3"/>
        <v>30</v>
      </c>
      <c r="B37" s="135" t="s">
        <v>24</v>
      </c>
      <c r="C37" s="127">
        <f>'[3]Держ упр'!$AC$36</f>
        <v>51747</v>
      </c>
      <c r="D37" s="128">
        <f>'[3]Культура'!$AC$35</f>
        <v>0</v>
      </c>
      <c r="E37" s="129"/>
      <c r="F37" s="129"/>
      <c r="G37" s="128">
        <f>'[3]Освіта'!$AC$35</f>
        <v>4623</v>
      </c>
      <c r="H37" s="129"/>
      <c r="I37" s="136">
        <f t="shared" si="4"/>
        <v>56370</v>
      </c>
      <c r="J37" s="130">
        <v>86424</v>
      </c>
      <c r="K37" s="130">
        <f t="shared" si="5"/>
        <v>-30054</v>
      </c>
      <c r="L37" s="141">
        <v>71188</v>
      </c>
      <c r="M37" s="130">
        <f t="shared" si="6"/>
        <v>-101242</v>
      </c>
      <c r="N37" s="133"/>
      <c r="O37" s="134">
        <f>O43*N37</f>
        <v>0</v>
      </c>
      <c r="P37" s="54"/>
      <c r="Q37" s="4"/>
      <c r="R37" s="1">
        <f t="shared" si="0"/>
        <v>0</v>
      </c>
      <c r="S37" s="21">
        <f t="shared" si="1"/>
        <v>-101242</v>
      </c>
      <c r="T37" s="4">
        <f t="shared" si="2"/>
        <v>-101242</v>
      </c>
      <c r="U37" s="4"/>
    </row>
    <row r="38" spans="1:21" s="3" customFormat="1" ht="27">
      <c r="A38" s="137"/>
      <c r="B38" s="135" t="s">
        <v>29</v>
      </c>
      <c r="C38" s="138">
        <f aca="true" t="shared" si="7" ref="C38:Q38">SUM(C8:C37)</f>
        <v>3149860</v>
      </c>
      <c r="D38" s="138">
        <f t="shared" si="7"/>
        <v>229120</v>
      </c>
      <c r="E38" s="138">
        <f t="shared" si="7"/>
        <v>0</v>
      </c>
      <c r="F38" s="138">
        <f t="shared" si="7"/>
        <v>0</v>
      </c>
      <c r="G38" s="138">
        <f t="shared" si="7"/>
        <v>723254</v>
      </c>
      <c r="H38" s="138">
        <f t="shared" si="7"/>
        <v>0</v>
      </c>
      <c r="I38" s="139">
        <f t="shared" si="7"/>
        <v>4102234</v>
      </c>
      <c r="J38" s="139">
        <f t="shared" si="7"/>
        <v>9788025</v>
      </c>
      <c r="K38" s="139">
        <f t="shared" si="7"/>
        <v>-5685791</v>
      </c>
      <c r="L38" s="139">
        <f t="shared" si="7"/>
        <v>7590736</v>
      </c>
      <c r="M38" s="139">
        <f t="shared" si="7"/>
        <v>-13276527</v>
      </c>
      <c r="N38" s="134">
        <f t="shared" si="7"/>
        <v>66962</v>
      </c>
      <c r="O38" s="134">
        <f t="shared" si="7"/>
        <v>31123.74883710906</v>
      </c>
      <c r="P38" s="53">
        <f t="shared" si="7"/>
        <v>0</v>
      </c>
      <c r="Q38" s="148">
        <f t="shared" si="7"/>
        <v>31124</v>
      </c>
      <c r="R38" s="1">
        <f t="shared" si="0"/>
        <v>0</v>
      </c>
      <c r="S38" s="21">
        <f t="shared" si="1"/>
        <v>-13276527</v>
      </c>
      <c r="T38" s="4">
        <f t="shared" si="2"/>
        <v>-13307650.74883711</v>
      </c>
      <c r="U38" s="4"/>
    </row>
    <row r="39" spans="1:21" ht="27">
      <c r="A39" s="140">
        <v>31</v>
      </c>
      <c r="B39" s="135" t="s">
        <v>27</v>
      </c>
      <c r="C39" s="127">
        <f>'[3]Держ упр'!$AC$37</f>
        <v>525926</v>
      </c>
      <c r="D39" s="128">
        <f>'[3]Культура'!$AC$36</f>
        <v>0</v>
      </c>
      <c r="E39" s="129">
        <f>'[1]забезпеченість здрав'!$E$6+'[1]забезпеченість здрав'!$I$6+'[1]забезпеченість здрав'!$Q$6</f>
        <v>0</v>
      </c>
      <c r="F39" s="129"/>
      <c r="G39" s="128">
        <f>'[3]Освіта'!$AC$36</f>
        <v>1301518</v>
      </c>
      <c r="H39" s="129"/>
      <c r="I39" s="142">
        <f>SUM(C39:H39)</f>
        <v>1827444</v>
      </c>
      <c r="J39" s="141">
        <v>525650</v>
      </c>
      <c r="K39" s="147">
        <f t="shared" si="5"/>
        <v>1301794</v>
      </c>
      <c r="L39" s="141">
        <v>255152</v>
      </c>
      <c r="M39" s="147">
        <f>I39-J39-L39</f>
        <v>1046642</v>
      </c>
      <c r="N39" s="133">
        <v>1046642</v>
      </c>
      <c r="O39" s="134">
        <f>O43*N39</f>
        <v>486476.2511628909</v>
      </c>
      <c r="P39" s="54"/>
      <c r="Q39" s="4">
        <v>486476</v>
      </c>
      <c r="R39" s="1">
        <f t="shared" si="0"/>
        <v>1</v>
      </c>
      <c r="S39" s="21">
        <f t="shared" si="1"/>
        <v>1046642</v>
      </c>
      <c r="T39" s="4">
        <f t="shared" si="2"/>
        <v>560165.7488371091</v>
      </c>
      <c r="U39" s="4"/>
    </row>
    <row r="40" spans="1:20" s="3" customFormat="1" ht="38.25" customHeight="1">
      <c r="A40" s="135"/>
      <c r="B40" s="135" t="s">
        <v>30</v>
      </c>
      <c r="C40" s="138">
        <f aca="true" t="shared" si="8" ref="C40:Q40">SUM(C38:C39)</f>
        <v>3675786</v>
      </c>
      <c r="D40" s="138">
        <f t="shared" si="8"/>
        <v>229120</v>
      </c>
      <c r="E40" s="138">
        <f t="shared" si="8"/>
        <v>0</v>
      </c>
      <c r="F40" s="138">
        <f t="shared" si="8"/>
        <v>0</v>
      </c>
      <c r="G40" s="138">
        <f t="shared" si="8"/>
        <v>2024772</v>
      </c>
      <c r="H40" s="138">
        <f t="shared" si="8"/>
        <v>0</v>
      </c>
      <c r="I40" s="139">
        <f t="shared" si="8"/>
        <v>5929678</v>
      </c>
      <c r="J40" s="139">
        <f t="shared" si="8"/>
        <v>10313675</v>
      </c>
      <c r="K40" s="139">
        <f t="shared" si="8"/>
        <v>-4383997</v>
      </c>
      <c r="L40" s="139">
        <f t="shared" si="8"/>
        <v>7845888</v>
      </c>
      <c r="M40" s="139">
        <f t="shared" si="8"/>
        <v>-12229885</v>
      </c>
      <c r="N40" s="134">
        <f t="shared" si="8"/>
        <v>1113604</v>
      </c>
      <c r="O40" s="134">
        <f t="shared" si="8"/>
        <v>517600</v>
      </c>
      <c r="P40" s="53">
        <f t="shared" si="8"/>
        <v>0</v>
      </c>
      <c r="Q40" s="148">
        <f t="shared" si="8"/>
        <v>517600</v>
      </c>
      <c r="R40" s="1">
        <f t="shared" si="0"/>
        <v>0</v>
      </c>
      <c r="S40" s="21">
        <f t="shared" si="1"/>
        <v>-12229885</v>
      </c>
      <c r="T40" s="4">
        <f t="shared" si="2"/>
        <v>-12747485</v>
      </c>
    </row>
    <row r="41" spans="1:20" s="3" customFormat="1" ht="38.25" customHeight="1">
      <c r="A41" s="135"/>
      <c r="B41" s="135" t="s">
        <v>95</v>
      </c>
      <c r="C41" s="138">
        <f>'[3]Держ упр'!$AC$6</f>
        <v>0</v>
      </c>
      <c r="D41" s="138">
        <f>'[3]Культура'!$AC$37</f>
        <v>0</v>
      </c>
      <c r="E41" s="138">
        <f>'[3]Охор здор'!$AC$38</f>
        <v>0</v>
      </c>
      <c r="F41" s="128">
        <f>'[3]Соц зах'!$AC$6+'[3]Молодь'!$AC$8</f>
        <v>11185</v>
      </c>
      <c r="G41" s="128">
        <v>285733</v>
      </c>
      <c r="H41" s="138">
        <f>'[3]Фіз культ'!$AC$34</f>
        <v>0</v>
      </c>
      <c r="I41" s="142">
        <f>SUM(C41:H41)</f>
        <v>296918</v>
      </c>
      <c r="J41" s="143">
        <v>390825</v>
      </c>
      <c r="K41" s="130">
        <f t="shared" si="5"/>
        <v>-93907</v>
      </c>
      <c r="L41" s="143">
        <v>2347786</v>
      </c>
      <c r="M41" s="130">
        <f>I41-J41-L41</f>
        <v>-2441693</v>
      </c>
      <c r="N41" s="133"/>
      <c r="O41" s="134">
        <f>O43*N41</f>
        <v>0</v>
      </c>
      <c r="P41" s="54">
        <v>604900</v>
      </c>
      <c r="Q41" s="4">
        <v>0</v>
      </c>
      <c r="R41" s="1">
        <f t="shared" si="0"/>
        <v>0</v>
      </c>
      <c r="S41" s="21">
        <f t="shared" si="1"/>
        <v>-2441693</v>
      </c>
      <c r="T41" s="4">
        <f t="shared" si="2"/>
        <v>-3046593</v>
      </c>
    </row>
    <row r="42" spans="1:20" s="3" customFormat="1" ht="44.25" customHeight="1">
      <c r="A42" s="135"/>
      <c r="B42" s="135" t="s">
        <v>96</v>
      </c>
      <c r="C42" s="139">
        <f aca="true" t="shared" si="9" ref="C42:L42">C40+C41</f>
        <v>3675786</v>
      </c>
      <c r="D42" s="138">
        <f t="shared" si="9"/>
        <v>229120</v>
      </c>
      <c r="E42" s="138">
        <f t="shared" si="9"/>
        <v>0</v>
      </c>
      <c r="F42" s="138">
        <f t="shared" si="9"/>
        <v>11185</v>
      </c>
      <c r="G42" s="138">
        <f t="shared" si="9"/>
        <v>2310505</v>
      </c>
      <c r="H42" s="138">
        <f t="shared" si="9"/>
        <v>0</v>
      </c>
      <c r="I42" s="139">
        <f t="shared" si="9"/>
        <v>6226596</v>
      </c>
      <c r="J42" s="139">
        <f t="shared" si="9"/>
        <v>10704500</v>
      </c>
      <c r="K42" s="139">
        <f t="shared" si="9"/>
        <v>-4477904</v>
      </c>
      <c r="L42" s="139">
        <f t="shared" si="9"/>
        <v>10193674</v>
      </c>
      <c r="M42" s="144">
        <f>I42+J42+L42</f>
        <v>27124770</v>
      </c>
      <c r="N42" s="145">
        <f>N40+N41</f>
        <v>1113604</v>
      </c>
      <c r="O42" s="134">
        <f>O40+O41</f>
        <v>517600</v>
      </c>
      <c r="P42" s="53">
        <f>P40+P41</f>
        <v>604900</v>
      </c>
      <c r="Q42" s="148">
        <f>Q40+Q41</f>
        <v>517600</v>
      </c>
      <c r="R42" s="1">
        <f t="shared" si="0"/>
        <v>0</v>
      </c>
      <c r="S42" s="21">
        <f t="shared" si="1"/>
        <v>-14671578</v>
      </c>
      <c r="T42" s="4">
        <f t="shared" si="2"/>
        <v>26002270</v>
      </c>
    </row>
    <row r="43" spans="15:16" ht="15.75">
      <c r="O43" s="3">
        <f>(O47*100%)/N42</f>
        <v>0.4647971810446083</v>
      </c>
      <c r="P43" s="3">
        <v>604900</v>
      </c>
    </row>
    <row r="44" spans="9:15" ht="15.75">
      <c r="I44" s="22">
        <f>O44/M42</f>
        <v>0</v>
      </c>
      <c r="J44" s="30"/>
      <c r="K44" s="30"/>
      <c r="L44" s="29">
        <v>1594716</v>
      </c>
      <c r="O44" s="38"/>
    </row>
    <row r="45" spans="3:16" ht="15.75">
      <c r="C45" s="4">
        <f>C44-C42</f>
        <v>-3675786</v>
      </c>
      <c r="O45" s="28">
        <f>O44-O40</f>
        <v>-517600</v>
      </c>
      <c r="P45" s="4">
        <f>O43/N40*N9</f>
        <v>0</v>
      </c>
    </row>
    <row r="47" ht="15.75">
      <c r="O47" s="3">
        <v>517600</v>
      </c>
    </row>
    <row r="48" ht="15.75">
      <c r="O48" s="52">
        <f>SUM(O18:O47)</f>
        <v>1583320.4420961132</v>
      </c>
    </row>
  </sheetData>
  <mergeCells count="12">
    <mergeCell ref="N6:N7"/>
    <mergeCell ref="L6:L7"/>
    <mergeCell ref="P6:P7"/>
    <mergeCell ref="K6:K7"/>
    <mergeCell ref="A3:O3"/>
    <mergeCell ref="A4:O4"/>
    <mergeCell ref="C6:I6"/>
    <mergeCell ref="B6:B7"/>
    <mergeCell ref="A6:A7"/>
    <mergeCell ref="O6:O7"/>
    <mergeCell ref="M6:M7"/>
    <mergeCell ref="J6:J7"/>
  </mergeCells>
  <conditionalFormatting sqref="T8:T42">
    <cfRule type="cellIs" priority="1" dxfId="0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120" verticalDpi="120" orientation="landscape" paperSize="9" scale="44" r:id="rId1"/>
  <colBreaks count="1" manualBreakCount="1">
    <brk id="15" max="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85" zoomScaleNormal="85" zoomScaleSheetLayoutView="85" workbookViewId="0" topLeftCell="A1">
      <selection activeCell="J16" sqref="J16"/>
    </sheetView>
  </sheetViews>
  <sheetFormatPr defaultColWidth="9.00390625" defaultRowHeight="12.75"/>
  <cols>
    <col min="1" max="1" width="3.75390625" style="1" customWidth="1"/>
    <col min="2" max="2" width="70.25390625" style="1" customWidth="1"/>
    <col min="3" max="3" width="19.00390625" style="1" customWidth="1"/>
    <col min="4" max="4" width="16.625" style="1" customWidth="1"/>
    <col min="5" max="5" width="18.375" style="1" customWidth="1"/>
    <col min="6" max="6" width="16.25390625" style="1" customWidth="1"/>
    <col min="7" max="7" width="19.125" style="1" customWidth="1"/>
    <col min="8" max="8" width="18.25390625" style="1" customWidth="1"/>
    <col min="9" max="16384" width="8.875" style="1" customWidth="1"/>
  </cols>
  <sheetData>
    <row r="1" spans="3:7" ht="1.5" customHeight="1">
      <c r="C1" s="2"/>
      <c r="D1" s="2"/>
      <c r="F1" s="168" t="s">
        <v>141</v>
      </c>
      <c r="G1" s="168"/>
    </row>
    <row r="2" spans="1:8" ht="19.5" customHeight="1">
      <c r="A2" s="171" t="s">
        <v>150</v>
      </c>
      <c r="B2" s="171"/>
      <c r="C2" s="171"/>
      <c r="D2" s="171"/>
      <c r="E2" s="171"/>
      <c r="F2" s="171"/>
      <c r="G2" s="171"/>
      <c r="H2" s="171"/>
    </row>
    <row r="3" spans="1:8" ht="16.5" customHeight="1" hidden="1">
      <c r="A3" s="172" t="s">
        <v>151</v>
      </c>
      <c r="B3" s="172"/>
      <c r="C3" s="172"/>
      <c r="D3" s="172"/>
      <c r="E3" s="172"/>
      <c r="F3" s="172"/>
      <c r="G3" s="172"/>
      <c r="H3" s="172"/>
    </row>
    <row r="4" spans="2:10" ht="18" customHeight="1">
      <c r="B4" s="5"/>
      <c r="C4" s="5"/>
      <c r="D4" s="11"/>
      <c r="E4" s="5"/>
      <c r="F4" s="5"/>
      <c r="G4" s="5"/>
      <c r="H4" s="11" t="s">
        <v>36</v>
      </c>
      <c r="I4" s="5"/>
      <c r="J4" s="5"/>
    </row>
    <row r="5" spans="1:10" ht="49.5" customHeight="1">
      <c r="A5" s="207" t="s">
        <v>76</v>
      </c>
      <c r="B5" s="207" t="s">
        <v>60</v>
      </c>
      <c r="C5" s="208" t="s">
        <v>132</v>
      </c>
      <c r="D5" s="208"/>
      <c r="E5" s="208" t="s">
        <v>159</v>
      </c>
      <c r="F5" s="208"/>
      <c r="G5" s="209" t="s">
        <v>100</v>
      </c>
      <c r="H5" s="210"/>
      <c r="I5" s="5"/>
      <c r="J5" s="5"/>
    </row>
    <row r="6" spans="1:8" ht="38.25" customHeight="1">
      <c r="A6" s="207"/>
      <c r="B6" s="207"/>
      <c r="C6" s="105" t="s">
        <v>35</v>
      </c>
      <c r="D6" s="105" t="s">
        <v>74</v>
      </c>
      <c r="E6" s="105" t="s">
        <v>35</v>
      </c>
      <c r="F6" s="105" t="s">
        <v>74</v>
      </c>
      <c r="G6" s="105" t="s">
        <v>35</v>
      </c>
      <c r="H6" s="105" t="s">
        <v>74</v>
      </c>
    </row>
    <row r="7" spans="1:8" ht="57.75" customHeight="1">
      <c r="A7" s="204" t="s">
        <v>65</v>
      </c>
      <c r="B7" s="204"/>
      <c r="C7" s="106">
        <f>SUM(C8:C13)</f>
        <v>78514500</v>
      </c>
      <c r="D7" s="106">
        <f>SUM(D8:D13)</f>
        <v>0</v>
      </c>
      <c r="E7" s="106">
        <f>SUM(E8:E13)</f>
        <v>90531800</v>
      </c>
      <c r="F7" s="106">
        <f>SUM(F8:F13)</f>
        <v>0</v>
      </c>
      <c r="G7" s="107">
        <f aca="true" t="shared" si="0" ref="G7:G17">E7-C7</f>
        <v>12017300</v>
      </c>
      <c r="H7" s="107">
        <f aca="true" t="shared" si="1" ref="H7:H17">F7-D7</f>
        <v>0</v>
      </c>
    </row>
    <row r="8" spans="1:8" ht="71.25" customHeight="1">
      <c r="A8" s="78">
        <v>1</v>
      </c>
      <c r="B8" s="79" t="s">
        <v>61</v>
      </c>
      <c r="C8" s="108">
        <v>61641400</v>
      </c>
      <c r="D8" s="108"/>
      <c r="E8" s="108">
        <v>78474800</v>
      </c>
      <c r="F8" s="108"/>
      <c r="G8" s="108">
        <f t="shared" si="0"/>
        <v>16833400</v>
      </c>
      <c r="H8" s="108">
        <f t="shared" si="1"/>
        <v>0</v>
      </c>
    </row>
    <row r="9" spans="1:8" ht="87.75" customHeight="1">
      <c r="A9" s="78">
        <f>A8+1</f>
        <v>2</v>
      </c>
      <c r="B9" s="79" t="s">
        <v>87</v>
      </c>
      <c r="C9" s="108">
        <v>10145900</v>
      </c>
      <c r="D9" s="108"/>
      <c r="E9" s="108">
        <v>10349800</v>
      </c>
      <c r="F9" s="108"/>
      <c r="G9" s="108">
        <f t="shared" si="0"/>
        <v>203900</v>
      </c>
      <c r="H9" s="108">
        <f t="shared" si="1"/>
        <v>0</v>
      </c>
    </row>
    <row r="10" spans="1:8" ht="170.25" customHeight="1">
      <c r="A10" s="78">
        <f>A9+1</f>
        <v>3</v>
      </c>
      <c r="B10" s="79" t="s">
        <v>115</v>
      </c>
      <c r="C10" s="108">
        <v>5111700</v>
      </c>
      <c r="D10" s="108"/>
      <c r="E10" s="108"/>
      <c r="F10" s="108"/>
      <c r="G10" s="108">
        <f t="shared" si="0"/>
        <v>-5111700</v>
      </c>
      <c r="H10" s="108">
        <f t="shared" si="1"/>
        <v>0</v>
      </c>
    </row>
    <row r="11" spans="1:8" ht="69.75" customHeight="1">
      <c r="A11" s="78">
        <f>A10+1</f>
        <v>4</v>
      </c>
      <c r="B11" s="79" t="s">
        <v>89</v>
      </c>
      <c r="C11" s="108">
        <v>761500</v>
      </c>
      <c r="D11" s="108"/>
      <c r="E11" s="108">
        <v>690100</v>
      </c>
      <c r="F11" s="108"/>
      <c r="G11" s="108">
        <f t="shared" si="0"/>
        <v>-71400</v>
      </c>
      <c r="H11" s="108">
        <f t="shared" si="1"/>
        <v>0</v>
      </c>
    </row>
    <row r="12" spans="1:8" ht="117" customHeight="1">
      <c r="A12" s="78">
        <f>A11+1</f>
        <v>5</v>
      </c>
      <c r="B12" s="79" t="s">
        <v>131</v>
      </c>
      <c r="C12" s="108">
        <v>854000</v>
      </c>
      <c r="D12" s="108"/>
      <c r="E12" s="108">
        <v>1017100</v>
      </c>
      <c r="F12" s="108"/>
      <c r="G12" s="108">
        <f t="shared" si="0"/>
        <v>163100</v>
      </c>
      <c r="H12" s="108">
        <f t="shared" si="1"/>
        <v>0</v>
      </c>
    </row>
    <row r="13" spans="1:8" ht="30.75" customHeight="1" hidden="1">
      <c r="A13" s="78">
        <f>A12+1</f>
        <v>6</v>
      </c>
      <c r="B13" s="79" t="s">
        <v>92</v>
      </c>
      <c r="C13" s="108"/>
      <c r="D13" s="108">
        <f>SUM(D14:D15)</f>
        <v>0</v>
      </c>
      <c r="E13" s="108">
        <f>SUM(E14:E15)</f>
        <v>0</v>
      </c>
      <c r="F13" s="108">
        <f>SUM(F14:F15)</f>
        <v>0</v>
      </c>
      <c r="G13" s="108">
        <f t="shared" si="0"/>
        <v>0</v>
      </c>
      <c r="H13" s="108">
        <f t="shared" si="1"/>
        <v>0</v>
      </c>
    </row>
    <row r="14" spans="1:8" s="10" customFormat="1" ht="0.75" customHeight="1" hidden="1">
      <c r="A14" s="80"/>
      <c r="B14" s="81" t="s">
        <v>63</v>
      </c>
      <c r="C14" s="107"/>
      <c r="D14" s="107"/>
      <c r="E14" s="107"/>
      <c r="F14" s="107"/>
      <c r="G14" s="107">
        <f t="shared" si="0"/>
        <v>0</v>
      </c>
      <c r="H14" s="107">
        <f t="shared" si="1"/>
        <v>0</v>
      </c>
    </row>
    <row r="15" spans="1:8" s="10" customFormat="1" ht="26.25" customHeight="1" hidden="1">
      <c r="A15" s="80"/>
      <c r="B15" s="81" t="s">
        <v>64</v>
      </c>
      <c r="C15" s="107"/>
      <c r="D15" s="107"/>
      <c r="E15" s="107"/>
      <c r="F15" s="107"/>
      <c r="G15" s="107">
        <f t="shared" si="0"/>
        <v>0</v>
      </c>
      <c r="H15" s="107">
        <f t="shared" si="1"/>
        <v>0</v>
      </c>
    </row>
    <row r="16" spans="1:8" ht="39" customHeight="1">
      <c r="A16" s="204" t="s">
        <v>66</v>
      </c>
      <c r="B16" s="204"/>
      <c r="C16" s="107">
        <f>C18</f>
        <v>536400</v>
      </c>
      <c r="D16" s="107">
        <f>SUM(D18:D19)</f>
        <v>0</v>
      </c>
      <c r="E16" s="107">
        <f>E18</f>
        <v>0</v>
      </c>
      <c r="F16" s="107">
        <f>F18</f>
        <v>0</v>
      </c>
      <c r="G16" s="107">
        <f t="shared" si="0"/>
        <v>-536400</v>
      </c>
      <c r="H16" s="107">
        <f t="shared" si="1"/>
        <v>0</v>
      </c>
    </row>
    <row r="17" spans="1:8" ht="15.75" hidden="1">
      <c r="A17" s="78"/>
      <c r="B17" s="79"/>
      <c r="C17" s="108"/>
      <c r="D17" s="108"/>
      <c r="E17" s="108"/>
      <c r="F17" s="108"/>
      <c r="G17" s="108">
        <f t="shared" si="0"/>
        <v>0</v>
      </c>
      <c r="H17" s="108">
        <f t="shared" si="1"/>
        <v>0</v>
      </c>
    </row>
    <row r="18" spans="1:8" ht="28.5" customHeight="1">
      <c r="A18" s="78">
        <f>A17+1</f>
        <v>1</v>
      </c>
      <c r="B18" s="79" t="s">
        <v>92</v>
      </c>
      <c r="C18" s="108">
        <f>C19</f>
        <v>536400</v>
      </c>
      <c r="D18" s="108"/>
      <c r="E18" s="108">
        <f>E19</f>
        <v>0</v>
      </c>
      <c r="F18" s="108">
        <f>F19</f>
        <v>0</v>
      </c>
      <c r="G18" s="108">
        <f>G20</f>
        <v>0</v>
      </c>
      <c r="H18" s="108">
        <f>F18-D18</f>
        <v>0</v>
      </c>
    </row>
    <row r="19" spans="1:8" ht="56.25" customHeight="1">
      <c r="A19" s="78"/>
      <c r="B19" s="79" t="s">
        <v>91</v>
      </c>
      <c r="C19" s="108">
        <v>536400</v>
      </c>
      <c r="D19" s="108"/>
      <c r="E19" s="108"/>
      <c r="F19" s="108"/>
      <c r="G19" s="107">
        <f>E19-C19</f>
        <v>-536400</v>
      </c>
      <c r="H19" s="107">
        <f>F19-D19</f>
        <v>0</v>
      </c>
    </row>
    <row r="20" spans="1:8" s="10" customFormat="1" ht="40.5" customHeight="1" hidden="1">
      <c r="A20" s="80"/>
      <c r="B20" s="79"/>
      <c r="C20" s="108">
        <v>0</v>
      </c>
      <c r="D20" s="108"/>
      <c r="E20" s="108"/>
      <c r="F20" s="108"/>
      <c r="G20" s="108">
        <f>E20-C20</f>
        <v>0</v>
      </c>
      <c r="H20" s="108">
        <f>F20-D20</f>
        <v>0</v>
      </c>
    </row>
    <row r="21" spans="1:8" s="10" customFormat="1" ht="36.75" customHeight="1" hidden="1">
      <c r="A21" s="205" t="s">
        <v>127</v>
      </c>
      <c r="B21" s="206"/>
      <c r="C21" s="107">
        <f>SUM(C22)</f>
        <v>0</v>
      </c>
      <c r="D21" s="107">
        <f>SUM(D22:D23)</f>
        <v>0</v>
      </c>
      <c r="E21" s="107">
        <f>E22</f>
        <v>0</v>
      </c>
      <c r="F21" s="107">
        <f>F22</f>
        <v>0</v>
      </c>
      <c r="G21" s="107">
        <f>G22</f>
        <v>0</v>
      </c>
      <c r="H21" s="107"/>
    </row>
    <row r="22" spans="1:8" s="10" customFormat="1" ht="0.75" customHeight="1" hidden="1">
      <c r="A22" s="78">
        <v>1</v>
      </c>
      <c r="B22" s="79" t="s">
        <v>128</v>
      </c>
      <c r="C22" s="107"/>
      <c r="D22" s="107"/>
      <c r="E22" s="107"/>
      <c r="F22" s="107"/>
      <c r="G22" s="107">
        <f aca="true" t="shared" si="2" ref="G22:G36">E22-C22</f>
        <v>0</v>
      </c>
      <c r="H22" s="107"/>
    </row>
    <row r="23" spans="1:8" ht="54.75" customHeight="1">
      <c r="A23" s="204" t="s">
        <v>123</v>
      </c>
      <c r="B23" s="204"/>
      <c r="C23" s="107">
        <f>SUM(C24+C26+C27)</f>
        <v>933600</v>
      </c>
      <c r="D23" s="107">
        <f>SUM(D24+D26+D27)</f>
        <v>0</v>
      </c>
      <c r="E23" s="107">
        <f>SUM(E24+E26+E27)</f>
        <v>0</v>
      </c>
      <c r="F23" s="107">
        <f>SUM(F24+F26+F27)</f>
        <v>0</v>
      </c>
      <c r="G23" s="107">
        <f t="shared" si="2"/>
        <v>-933600</v>
      </c>
      <c r="H23" s="107">
        <f>F23-D23</f>
        <v>0</v>
      </c>
    </row>
    <row r="24" spans="1:8" s="24" customFormat="1" ht="24" customHeight="1">
      <c r="A24" s="95"/>
      <c r="B24" s="95" t="s">
        <v>92</v>
      </c>
      <c r="C24" s="108">
        <f>C25</f>
        <v>933600</v>
      </c>
      <c r="D24" s="108">
        <f>D25</f>
        <v>0</v>
      </c>
      <c r="E24" s="108">
        <f>E25</f>
        <v>0</v>
      </c>
      <c r="F24" s="108">
        <f>F25</f>
        <v>0</v>
      </c>
      <c r="G24" s="107">
        <f t="shared" si="2"/>
        <v>-933600</v>
      </c>
      <c r="H24" s="107">
        <f>F24-D24</f>
        <v>0</v>
      </c>
    </row>
    <row r="25" spans="1:8" s="24" customFormat="1" ht="36" customHeight="1">
      <c r="A25" s="95"/>
      <c r="B25" s="95" t="s">
        <v>140</v>
      </c>
      <c r="C25" s="108">
        <v>933600</v>
      </c>
      <c r="D25" s="108"/>
      <c r="E25" s="108"/>
      <c r="F25" s="108"/>
      <c r="G25" s="107">
        <f t="shared" si="2"/>
        <v>-933600</v>
      </c>
      <c r="H25" s="107">
        <f>F25-D25</f>
        <v>0</v>
      </c>
    </row>
    <row r="26" spans="1:8" ht="60" customHeight="1">
      <c r="A26" s="78">
        <v>1</v>
      </c>
      <c r="B26" s="79" t="s">
        <v>124</v>
      </c>
      <c r="C26" s="108"/>
      <c r="D26" s="108"/>
      <c r="E26" s="108"/>
      <c r="F26" s="108"/>
      <c r="G26" s="108">
        <f t="shared" si="2"/>
        <v>0</v>
      </c>
      <c r="H26" s="108">
        <f>F26-D26</f>
        <v>0</v>
      </c>
    </row>
    <row r="27" spans="1:8" ht="54.75" customHeight="1">
      <c r="A27" s="78">
        <v>2</v>
      </c>
      <c r="B27" s="79" t="s">
        <v>125</v>
      </c>
      <c r="C27" s="108"/>
      <c r="D27" s="108"/>
      <c r="E27" s="108"/>
      <c r="F27" s="108"/>
      <c r="G27" s="108">
        <f t="shared" si="2"/>
        <v>0</v>
      </c>
      <c r="H27" s="108"/>
    </row>
    <row r="28" spans="1:8" ht="41.25" customHeight="1">
      <c r="A28" s="204" t="s">
        <v>68</v>
      </c>
      <c r="B28" s="204"/>
      <c r="C28" s="107">
        <f>C29+C34</f>
        <v>0</v>
      </c>
      <c r="D28" s="107">
        <f>D29+D34</f>
        <v>1896700</v>
      </c>
      <c r="E28" s="107">
        <f>E29+E34</f>
        <v>0</v>
      </c>
      <c r="F28" s="107">
        <f>F29+F34</f>
        <v>1733700</v>
      </c>
      <c r="G28" s="107">
        <f t="shared" si="2"/>
        <v>0</v>
      </c>
      <c r="H28" s="107">
        <f aca="true" t="shared" si="3" ref="H28:H36">F28-D28</f>
        <v>-163000</v>
      </c>
    </row>
    <row r="29" spans="1:8" ht="72.75" customHeight="1">
      <c r="A29" s="78">
        <v>1</v>
      </c>
      <c r="B29" s="79" t="s">
        <v>126</v>
      </c>
      <c r="C29" s="108"/>
      <c r="D29" s="108">
        <v>1896700</v>
      </c>
      <c r="E29" s="108">
        <f>SUM(E30:E35)</f>
        <v>0</v>
      </c>
      <c r="F29" s="108">
        <v>1733700</v>
      </c>
      <c r="G29" s="108">
        <f t="shared" si="2"/>
        <v>0</v>
      </c>
      <c r="H29" s="108">
        <f t="shared" si="3"/>
        <v>-163000</v>
      </c>
    </row>
    <row r="30" spans="1:8" s="10" customFormat="1" ht="30.75" customHeight="1" hidden="1">
      <c r="A30" s="80"/>
      <c r="B30" s="81"/>
      <c r="C30" s="107"/>
      <c r="D30" s="107"/>
      <c r="E30" s="107"/>
      <c r="F30" s="107"/>
      <c r="G30" s="107">
        <f t="shared" si="2"/>
        <v>0</v>
      </c>
      <c r="H30" s="107">
        <f t="shared" si="3"/>
        <v>0</v>
      </c>
    </row>
    <row r="31" spans="1:8" s="10" customFormat="1" ht="30" customHeight="1" hidden="1">
      <c r="A31" s="80"/>
      <c r="B31" s="81"/>
      <c r="C31" s="107"/>
      <c r="D31" s="107"/>
      <c r="E31" s="107"/>
      <c r="F31" s="107"/>
      <c r="G31" s="107">
        <f t="shared" si="2"/>
        <v>0</v>
      </c>
      <c r="H31" s="107">
        <f t="shared" si="3"/>
        <v>0</v>
      </c>
    </row>
    <row r="32" spans="1:8" s="10" customFormat="1" ht="28.5" customHeight="1" hidden="1">
      <c r="A32" s="80"/>
      <c r="B32" s="81"/>
      <c r="C32" s="107"/>
      <c r="D32" s="107"/>
      <c r="E32" s="107"/>
      <c r="F32" s="107"/>
      <c r="G32" s="107">
        <f t="shared" si="2"/>
        <v>0</v>
      </c>
      <c r="H32" s="107">
        <f t="shared" si="3"/>
        <v>0</v>
      </c>
    </row>
    <row r="33" spans="1:8" s="10" customFormat="1" ht="29.25" customHeight="1" hidden="1">
      <c r="A33" s="80"/>
      <c r="B33" s="81"/>
      <c r="C33" s="107"/>
      <c r="D33" s="107"/>
      <c r="E33" s="107"/>
      <c r="F33" s="107"/>
      <c r="G33" s="107">
        <f t="shared" si="2"/>
        <v>0</v>
      </c>
      <c r="H33" s="107">
        <f t="shared" si="3"/>
        <v>0</v>
      </c>
    </row>
    <row r="34" spans="1:8" s="10" customFormat="1" ht="133.5" customHeight="1" hidden="1">
      <c r="A34" s="80">
        <v>2</v>
      </c>
      <c r="B34" s="79" t="s">
        <v>128</v>
      </c>
      <c r="C34" s="107"/>
      <c r="D34" s="107"/>
      <c r="E34" s="107"/>
      <c r="F34" s="107"/>
      <c r="G34" s="107">
        <f t="shared" si="2"/>
        <v>0</v>
      </c>
      <c r="H34" s="107">
        <f t="shared" si="3"/>
        <v>0</v>
      </c>
    </row>
    <row r="35" spans="1:8" s="10" customFormat="1" ht="41.25" customHeight="1" hidden="1">
      <c r="A35" s="80"/>
      <c r="B35" s="81"/>
      <c r="C35" s="107"/>
      <c r="D35" s="107"/>
      <c r="E35" s="107"/>
      <c r="F35" s="107"/>
      <c r="G35" s="107">
        <f t="shared" si="2"/>
        <v>0</v>
      </c>
      <c r="H35" s="107">
        <f t="shared" si="3"/>
        <v>0</v>
      </c>
    </row>
    <row r="36" spans="1:8" s="3" customFormat="1" ht="33" customHeight="1">
      <c r="A36" s="78"/>
      <c r="B36" s="79" t="s">
        <v>75</v>
      </c>
      <c r="C36" s="108">
        <f>C7+C16+C23+C28+C21</f>
        <v>79984500</v>
      </c>
      <c r="D36" s="108">
        <f>D7+D16+D23+D28</f>
        <v>1896700</v>
      </c>
      <c r="E36" s="108">
        <f>E7+E16+E23+E28+E21</f>
        <v>90531800</v>
      </c>
      <c r="F36" s="108">
        <f>F7+F16+F23+F28+F21</f>
        <v>1733700</v>
      </c>
      <c r="G36" s="108">
        <f t="shared" si="2"/>
        <v>10547300</v>
      </c>
      <c r="H36" s="108">
        <f t="shared" si="3"/>
        <v>-163000</v>
      </c>
    </row>
    <row r="37" spans="3:8" ht="15.75">
      <c r="C37" s="109"/>
      <c r="D37" s="109"/>
      <c r="E37" s="109"/>
      <c r="F37" s="109"/>
      <c r="G37" s="109"/>
      <c r="H37" s="109"/>
    </row>
  </sheetData>
  <mergeCells count="13">
    <mergeCell ref="B5:B6"/>
    <mergeCell ref="A5:A6"/>
    <mergeCell ref="C5:D5"/>
    <mergeCell ref="F1:G1"/>
    <mergeCell ref="E5:F5"/>
    <mergeCell ref="G5:H5"/>
    <mergeCell ref="A2:H2"/>
    <mergeCell ref="A3:H3"/>
    <mergeCell ref="A28:B28"/>
    <mergeCell ref="A7:B7"/>
    <mergeCell ref="A16:B16"/>
    <mergeCell ref="A23:B23"/>
    <mergeCell ref="A21:B21"/>
  </mergeCells>
  <printOptions horizontalCentered="1"/>
  <pageMargins left="0.5905511811023623" right="0.3937007874015748" top="0.5905511811023623" bottom="0.3937007874015748" header="0.5118110236220472" footer="0.5118110236220472"/>
  <pageSetup horizontalDpi="120" verticalDpi="12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85" zoomScaleNormal="85" zoomScaleSheetLayoutView="85" workbookViewId="0" topLeftCell="A19">
      <selection activeCell="C5" sqref="C5:I36"/>
    </sheetView>
  </sheetViews>
  <sheetFormatPr defaultColWidth="9.00390625" defaultRowHeight="12.75"/>
  <cols>
    <col min="1" max="1" width="3.75390625" style="1" customWidth="1"/>
    <col min="2" max="2" width="70.25390625" style="1" customWidth="1"/>
    <col min="3" max="3" width="19.00390625" style="1" customWidth="1"/>
    <col min="4" max="4" width="16.625" style="1" customWidth="1"/>
    <col min="5" max="5" width="18.375" style="1" customWidth="1"/>
    <col min="6" max="6" width="16.25390625" style="1" customWidth="1"/>
    <col min="7" max="7" width="19.125" style="1" customWidth="1"/>
    <col min="8" max="8" width="18.25390625" style="1" customWidth="1"/>
    <col min="9" max="16384" width="8.875" style="1" customWidth="1"/>
  </cols>
  <sheetData>
    <row r="1" spans="3:7" ht="15.75">
      <c r="C1" s="2"/>
      <c r="D1" s="2"/>
      <c r="F1" s="168" t="s">
        <v>141</v>
      </c>
      <c r="G1" s="168"/>
    </row>
    <row r="2" spans="1:8" ht="20.25" customHeight="1">
      <c r="A2" s="171" t="s">
        <v>150</v>
      </c>
      <c r="B2" s="171"/>
      <c r="C2" s="171"/>
      <c r="D2" s="171"/>
      <c r="E2" s="171"/>
      <c r="F2" s="171"/>
      <c r="G2" s="171"/>
      <c r="H2" s="171"/>
    </row>
    <row r="3" spans="1:8" ht="30" customHeight="1">
      <c r="A3" s="172" t="s">
        <v>144</v>
      </c>
      <c r="B3" s="172"/>
      <c r="C3" s="172"/>
      <c r="D3" s="172"/>
      <c r="E3" s="172"/>
      <c r="F3" s="172"/>
      <c r="G3" s="172"/>
      <c r="H3" s="172"/>
    </row>
    <row r="4" spans="2:10" ht="18" customHeight="1">
      <c r="B4" s="5"/>
      <c r="C4" s="5"/>
      <c r="D4" s="11"/>
      <c r="E4" s="5"/>
      <c r="F4" s="5"/>
      <c r="G4" s="5"/>
      <c r="H4" s="11" t="s">
        <v>36</v>
      </c>
      <c r="I4" s="5"/>
      <c r="J4" s="5"/>
    </row>
    <row r="5" spans="1:10" ht="49.5" customHeight="1">
      <c r="A5" s="207" t="s">
        <v>76</v>
      </c>
      <c r="B5" s="207" t="s">
        <v>60</v>
      </c>
      <c r="C5" s="208" t="s">
        <v>120</v>
      </c>
      <c r="D5" s="208"/>
      <c r="E5" s="208" t="s">
        <v>132</v>
      </c>
      <c r="F5" s="208"/>
      <c r="G5" s="209" t="s">
        <v>100</v>
      </c>
      <c r="H5" s="210"/>
      <c r="I5" s="110"/>
      <c r="J5" s="5"/>
    </row>
    <row r="6" spans="1:9" ht="38.25" customHeight="1">
      <c r="A6" s="207"/>
      <c r="B6" s="207"/>
      <c r="C6" s="105" t="s">
        <v>35</v>
      </c>
      <c r="D6" s="105" t="s">
        <v>74</v>
      </c>
      <c r="E6" s="105" t="s">
        <v>35</v>
      </c>
      <c r="F6" s="105" t="s">
        <v>74</v>
      </c>
      <c r="G6" s="105" t="s">
        <v>35</v>
      </c>
      <c r="H6" s="105" t="s">
        <v>74</v>
      </c>
      <c r="I6" s="109"/>
    </row>
    <row r="7" spans="1:9" ht="57.75" customHeight="1">
      <c r="A7" s="204" t="s">
        <v>65</v>
      </c>
      <c r="B7" s="204"/>
      <c r="C7" s="106">
        <f>SUM(C8:C13)</f>
        <v>62086900</v>
      </c>
      <c r="D7" s="106">
        <f>SUM(D8:D13)</f>
        <v>0</v>
      </c>
      <c r="E7" s="106">
        <f>SUM(E8:E13)</f>
        <v>78514500</v>
      </c>
      <c r="F7" s="106">
        <f>SUM(F8:F13)</f>
        <v>0</v>
      </c>
      <c r="G7" s="107">
        <f aca="true" t="shared" si="0" ref="G7:G36">E7-C7</f>
        <v>16427600</v>
      </c>
      <c r="H7" s="107">
        <f aca="true" t="shared" si="1" ref="H7:H36">F7-D7</f>
        <v>0</v>
      </c>
      <c r="I7" s="109"/>
    </row>
    <row r="8" spans="1:9" ht="71.25" customHeight="1">
      <c r="A8" s="78">
        <v>1</v>
      </c>
      <c r="B8" s="79" t="s">
        <v>61</v>
      </c>
      <c r="C8" s="108">
        <v>46239600</v>
      </c>
      <c r="D8" s="108"/>
      <c r="E8" s="108">
        <v>61641400</v>
      </c>
      <c r="F8" s="108"/>
      <c r="G8" s="108">
        <f t="shared" si="0"/>
        <v>15401800</v>
      </c>
      <c r="H8" s="108">
        <f t="shared" si="1"/>
        <v>0</v>
      </c>
      <c r="I8" s="109"/>
    </row>
    <row r="9" spans="1:9" ht="87.75" customHeight="1">
      <c r="A9" s="78">
        <f>A8+1</f>
        <v>2</v>
      </c>
      <c r="B9" s="79" t="s">
        <v>87</v>
      </c>
      <c r="C9" s="108">
        <v>9267100</v>
      </c>
      <c r="D9" s="108"/>
      <c r="E9" s="108">
        <v>10145900</v>
      </c>
      <c r="F9" s="108"/>
      <c r="G9" s="108">
        <f t="shared" si="0"/>
        <v>878800</v>
      </c>
      <c r="H9" s="108">
        <f t="shared" si="1"/>
        <v>0</v>
      </c>
      <c r="I9" s="109"/>
    </row>
    <row r="10" spans="1:9" ht="165.75" customHeight="1">
      <c r="A10" s="78">
        <f>A9+1</f>
        <v>3</v>
      </c>
      <c r="B10" s="79" t="s">
        <v>115</v>
      </c>
      <c r="C10" s="108">
        <v>5111700</v>
      </c>
      <c r="D10" s="108"/>
      <c r="E10" s="108">
        <v>5111700</v>
      </c>
      <c r="F10" s="108"/>
      <c r="G10" s="108">
        <f t="shared" si="0"/>
        <v>0</v>
      </c>
      <c r="H10" s="108">
        <f t="shared" si="1"/>
        <v>0</v>
      </c>
      <c r="I10" s="109"/>
    </row>
    <row r="11" spans="1:9" ht="69.75" customHeight="1">
      <c r="A11" s="78">
        <f>A10+1</f>
        <v>4</v>
      </c>
      <c r="B11" s="79" t="s">
        <v>89</v>
      </c>
      <c r="C11" s="108">
        <v>750000</v>
      </c>
      <c r="D11" s="108"/>
      <c r="E11" s="108">
        <v>761500</v>
      </c>
      <c r="F11" s="108"/>
      <c r="G11" s="108">
        <f t="shared" si="0"/>
        <v>11500</v>
      </c>
      <c r="H11" s="108">
        <f t="shared" si="1"/>
        <v>0</v>
      </c>
      <c r="I11" s="109"/>
    </row>
    <row r="12" spans="1:9" ht="117" customHeight="1">
      <c r="A12" s="78">
        <f>A11+1</f>
        <v>5</v>
      </c>
      <c r="B12" s="79" t="s">
        <v>116</v>
      </c>
      <c r="C12" s="108">
        <v>718500</v>
      </c>
      <c r="D12" s="108"/>
      <c r="E12" s="108">
        <v>854000</v>
      </c>
      <c r="F12" s="108"/>
      <c r="G12" s="108">
        <f t="shared" si="0"/>
        <v>135500</v>
      </c>
      <c r="H12" s="108">
        <f t="shared" si="1"/>
        <v>0</v>
      </c>
      <c r="I12" s="109"/>
    </row>
    <row r="13" spans="1:9" ht="30.75" customHeight="1" hidden="1">
      <c r="A13" s="78">
        <f>A12+1</f>
        <v>6</v>
      </c>
      <c r="B13" s="79" t="s">
        <v>92</v>
      </c>
      <c r="C13" s="108"/>
      <c r="D13" s="108">
        <f>SUM(D14:D15)</f>
        <v>0</v>
      </c>
      <c r="E13" s="108">
        <f>SUM(E14:E15)</f>
        <v>0</v>
      </c>
      <c r="F13" s="108">
        <f>SUM(F14:F15)</f>
        <v>0</v>
      </c>
      <c r="G13" s="108">
        <f t="shared" si="0"/>
        <v>0</v>
      </c>
      <c r="H13" s="108">
        <f t="shared" si="1"/>
        <v>0</v>
      </c>
      <c r="I13" s="109"/>
    </row>
    <row r="14" spans="1:9" s="10" customFormat="1" ht="0.75" customHeight="1" hidden="1">
      <c r="A14" s="80"/>
      <c r="B14" s="81" t="s">
        <v>63</v>
      </c>
      <c r="C14" s="107"/>
      <c r="D14" s="107"/>
      <c r="E14" s="107"/>
      <c r="F14" s="107"/>
      <c r="G14" s="107">
        <f t="shared" si="0"/>
        <v>0</v>
      </c>
      <c r="H14" s="107">
        <f t="shared" si="1"/>
        <v>0</v>
      </c>
      <c r="I14" s="111"/>
    </row>
    <row r="15" spans="1:9" s="10" customFormat="1" ht="26.25" customHeight="1" hidden="1">
      <c r="A15" s="80"/>
      <c r="B15" s="81" t="s">
        <v>64</v>
      </c>
      <c r="C15" s="107"/>
      <c r="D15" s="107"/>
      <c r="E15" s="107"/>
      <c r="F15" s="107"/>
      <c r="G15" s="107">
        <f t="shared" si="0"/>
        <v>0</v>
      </c>
      <c r="H15" s="107">
        <f t="shared" si="1"/>
        <v>0</v>
      </c>
      <c r="I15" s="111"/>
    </row>
    <row r="16" spans="1:9" ht="39" customHeight="1">
      <c r="A16" s="204" t="s">
        <v>66</v>
      </c>
      <c r="B16" s="204"/>
      <c r="C16" s="107">
        <f>C18</f>
        <v>436800</v>
      </c>
      <c r="D16" s="107">
        <f>SUM(D18:D19)</f>
        <v>0</v>
      </c>
      <c r="E16" s="107">
        <f>E18</f>
        <v>536400</v>
      </c>
      <c r="F16" s="107">
        <f>F18</f>
        <v>0</v>
      </c>
      <c r="G16" s="107">
        <f t="shared" si="0"/>
        <v>99600</v>
      </c>
      <c r="H16" s="107">
        <f t="shared" si="1"/>
        <v>0</v>
      </c>
      <c r="I16" s="109"/>
    </row>
    <row r="17" spans="1:9" ht="15.75" hidden="1">
      <c r="A17" s="78"/>
      <c r="B17" s="79"/>
      <c r="C17" s="108"/>
      <c r="D17" s="108"/>
      <c r="E17" s="108"/>
      <c r="F17" s="108"/>
      <c r="G17" s="108">
        <f t="shared" si="0"/>
        <v>0</v>
      </c>
      <c r="H17" s="108">
        <f t="shared" si="1"/>
        <v>0</v>
      </c>
      <c r="I17" s="109"/>
    </row>
    <row r="18" spans="1:9" ht="28.5" customHeight="1">
      <c r="A18" s="78">
        <f>A17+1</f>
        <v>1</v>
      </c>
      <c r="B18" s="79" t="s">
        <v>92</v>
      </c>
      <c r="C18" s="108">
        <f>C19</f>
        <v>436800</v>
      </c>
      <c r="D18" s="108"/>
      <c r="E18" s="108">
        <f>E19</f>
        <v>536400</v>
      </c>
      <c r="F18" s="108">
        <f>F19</f>
        <v>0</v>
      </c>
      <c r="G18" s="108">
        <f>G20</f>
        <v>0</v>
      </c>
      <c r="H18" s="108">
        <f t="shared" si="1"/>
        <v>0</v>
      </c>
      <c r="I18" s="109"/>
    </row>
    <row r="19" spans="1:9" ht="56.25" customHeight="1">
      <c r="A19" s="78"/>
      <c r="B19" s="79" t="s">
        <v>91</v>
      </c>
      <c r="C19" s="108">
        <v>436800</v>
      </c>
      <c r="D19" s="108"/>
      <c r="E19" s="108">
        <v>536400</v>
      </c>
      <c r="F19" s="108"/>
      <c r="G19" s="107">
        <f t="shared" si="0"/>
        <v>99600</v>
      </c>
      <c r="H19" s="107">
        <f t="shared" si="1"/>
        <v>0</v>
      </c>
      <c r="I19" s="109"/>
    </row>
    <row r="20" spans="1:9" s="10" customFormat="1" ht="40.5" customHeight="1" hidden="1">
      <c r="A20" s="80"/>
      <c r="B20" s="79"/>
      <c r="C20" s="108">
        <v>0</v>
      </c>
      <c r="D20" s="108"/>
      <c r="E20" s="108"/>
      <c r="F20" s="108"/>
      <c r="G20" s="108">
        <f t="shared" si="0"/>
        <v>0</v>
      </c>
      <c r="H20" s="108">
        <f t="shared" si="1"/>
        <v>0</v>
      </c>
      <c r="I20" s="111"/>
    </row>
    <row r="21" spans="1:9" s="10" customFormat="1" ht="36.75" customHeight="1" hidden="1">
      <c r="A21" s="205" t="s">
        <v>127</v>
      </c>
      <c r="B21" s="206"/>
      <c r="C21" s="107">
        <f>SUM(C22)</f>
        <v>0</v>
      </c>
      <c r="D21" s="107">
        <f>SUM(D22:D23)</f>
        <v>0</v>
      </c>
      <c r="E21" s="107">
        <f>E22</f>
        <v>0</v>
      </c>
      <c r="F21" s="107">
        <f>F22</f>
        <v>0</v>
      </c>
      <c r="G21" s="107">
        <f>G22</f>
        <v>0</v>
      </c>
      <c r="H21" s="107"/>
      <c r="I21" s="111"/>
    </row>
    <row r="22" spans="1:9" s="10" customFormat="1" ht="0.75" customHeight="1" hidden="1">
      <c r="A22" s="78">
        <v>1</v>
      </c>
      <c r="B22" s="79" t="s">
        <v>128</v>
      </c>
      <c r="C22" s="107"/>
      <c r="D22" s="107"/>
      <c r="E22" s="107"/>
      <c r="F22" s="107"/>
      <c r="G22" s="107">
        <f t="shared" si="0"/>
        <v>0</v>
      </c>
      <c r="H22" s="107"/>
      <c r="I22" s="111"/>
    </row>
    <row r="23" spans="1:9" ht="54.75" customHeight="1">
      <c r="A23" s="204" t="s">
        <v>123</v>
      </c>
      <c r="B23" s="204"/>
      <c r="C23" s="107">
        <f>SUM(C24+C26+C27)</f>
        <v>796500</v>
      </c>
      <c r="D23" s="107">
        <f>SUM(D24+D26+D27)</f>
        <v>0</v>
      </c>
      <c r="E23" s="107">
        <f>SUM(E24+E26+E27)</f>
        <v>933600</v>
      </c>
      <c r="F23" s="107">
        <f>SUM(F24+F26+F27)</f>
        <v>0</v>
      </c>
      <c r="G23" s="107">
        <f t="shared" si="0"/>
        <v>137100</v>
      </c>
      <c r="H23" s="107">
        <f t="shared" si="1"/>
        <v>0</v>
      </c>
      <c r="I23" s="109"/>
    </row>
    <row r="24" spans="1:9" s="24" customFormat="1" ht="24" customHeight="1">
      <c r="A24" s="95"/>
      <c r="B24" s="95" t="s">
        <v>92</v>
      </c>
      <c r="C24" s="108">
        <f>C25</f>
        <v>0</v>
      </c>
      <c r="D24" s="108">
        <f>D25</f>
        <v>0</v>
      </c>
      <c r="E24" s="108">
        <f>E25</f>
        <v>933600</v>
      </c>
      <c r="F24" s="108">
        <f>F25</f>
        <v>0</v>
      </c>
      <c r="G24" s="107">
        <f t="shared" si="0"/>
        <v>933600</v>
      </c>
      <c r="H24" s="107">
        <f t="shared" si="1"/>
        <v>0</v>
      </c>
      <c r="I24" s="109"/>
    </row>
    <row r="25" spans="1:9" s="24" customFormat="1" ht="36" customHeight="1">
      <c r="A25" s="95"/>
      <c r="B25" s="95" t="s">
        <v>140</v>
      </c>
      <c r="C25" s="108"/>
      <c r="D25" s="108"/>
      <c r="E25" s="108">
        <v>933600</v>
      </c>
      <c r="F25" s="108"/>
      <c r="G25" s="107">
        <f t="shared" si="0"/>
        <v>933600</v>
      </c>
      <c r="H25" s="107">
        <f t="shared" si="1"/>
        <v>0</v>
      </c>
      <c r="I25" s="109"/>
    </row>
    <row r="26" spans="1:9" ht="60" customHeight="1">
      <c r="A26" s="78">
        <v>1</v>
      </c>
      <c r="B26" s="79" t="s">
        <v>124</v>
      </c>
      <c r="C26" s="108">
        <v>492000</v>
      </c>
      <c r="D26" s="108"/>
      <c r="E26" s="108"/>
      <c r="F26" s="108"/>
      <c r="G26" s="108">
        <f t="shared" si="0"/>
        <v>-492000</v>
      </c>
      <c r="H26" s="108">
        <f t="shared" si="1"/>
        <v>0</v>
      </c>
      <c r="I26" s="109"/>
    </row>
    <row r="27" spans="1:9" ht="54.75" customHeight="1">
      <c r="A27" s="78">
        <v>2</v>
      </c>
      <c r="B27" s="79" t="s">
        <v>125</v>
      </c>
      <c r="C27" s="108">
        <v>304500</v>
      </c>
      <c r="D27" s="108"/>
      <c r="E27" s="108"/>
      <c r="F27" s="108"/>
      <c r="G27" s="108">
        <f t="shared" si="0"/>
        <v>-304500</v>
      </c>
      <c r="H27" s="108"/>
      <c r="I27" s="109"/>
    </row>
    <row r="28" spans="1:9" ht="41.25" customHeight="1">
      <c r="A28" s="204" t="s">
        <v>68</v>
      </c>
      <c r="B28" s="204"/>
      <c r="C28" s="107">
        <f>C29+C34</f>
        <v>0</v>
      </c>
      <c r="D28" s="107">
        <f>D29+D34</f>
        <v>1741100</v>
      </c>
      <c r="E28" s="107">
        <f>E29+E34</f>
        <v>0</v>
      </c>
      <c r="F28" s="107">
        <f>F29+F34</f>
        <v>1896700</v>
      </c>
      <c r="G28" s="107">
        <f t="shared" si="0"/>
        <v>0</v>
      </c>
      <c r="H28" s="107">
        <f t="shared" si="1"/>
        <v>155600</v>
      </c>
      <c r="I28" s="109"/>
    </row>
    <row r="29" spans="1:9" ht="72.75" customHeight="1">
      <c r="A29" s="78">
        <v>1</v>
      </c>
      <c r="B29" s="79" t="s">
        <v>126</v>
      </c>
      <c r="C29" s="108"/>
      <c r="D29" s="108">
        <v>1741100</v>
      </c>
      <c r="E29" s="108">
        <f>SUM(E30:E35)</f>
        <v>0</v>
      </c>
      <c r="F29" s="108">
        <v>1896700</v>
      </c>
      <c r="G29" s="108">
        <f t="shared" si="0"/>
        <v>0</v>
      </c>
      <c r="H29" s="108">
        <f t="shared" si="1"/>
        <v>155600</v>
      </c>
      <c r="I29" s="109"/>
    </row>
    <row r="30" spans="1:9" s="10" customFormat="1" ht="30.75" customHeight="1" hidden="1">
      <c r="A30" s="80"/>
      <c r="B30" s="81"/>
      <c r="C30" s="107"/>
      <c r="D30" s="107"/>
      <c r="E30" s="107"/>
      <c r="F30" s="107"/>
      <c r="G30" s="107">
        <f t="shared" si="0"/>
        <v>0</v>
      </c>
      <c r="H30" s="107">
        <f t="shared" si="1"/>
        <v>0</v>
      </c>
      <c r="I30" s="111"/>
    </row>
    <row r="31" spans="1:9" s="10" customFormat="1" ht="30" customHeight="1" hidden="1">
      <c r="A31" s="80"/>
      <c r="B31" s="81"/>
      <c r="C31" s="107"/>
      <c r="D31" s="107"/>
      <c r="E31" s="107"/>
      <c r="F31" s="107"/>
      <c r="G31" s="107">
        <f t="shared" si="0"/>
        <v>0</v>
      </c>
      <c r="H31" s="107">
        <f t="shared" si="1"/>
        <v>0</v>
      </c>
      <c r="I31" s="111"/>
    </row>
    <row r="32" spans="1:9" s="10" customFormat="1" ht="28.5" customHeight="1" hidden="1">
      <c r="A32" s="80"/>
      <c r="B32" s="81"/>
      <c r="C32" s="107"/>
      <c r="D32" s="107"/>
      <c r="E32" s="107"/>
      <c r="F32" s="107"/>
      <c r="G32" s="107">
        <f t="shared" si="0"/>
        <v>0</v>
      </c>
      <c r="H32" s="107">
        <f t="shared" si="1"/>
        <v>0</v>
      </c>
      <c r="I32" s="111"/>
    </row>
    <row r="33" spans="1:9" s="10" customFormat="1" ht="29.25" customHeight="1" hidden="1">
      <c r="A33" s="80"/>
      <c r="B33" s="81"/>
      <c r="C33" s="107"/>
      <c r="D33" s="107"/>
      <c r="E33" s="107"/>
      <c r="F33" s="107"/>
      <c r="G33" s="107">
        <f t="shared" si="0"/>
        <v>0</v>
      </c>
      <c r="H33" s="107">
        <f t="shared" si="1"/>
        <v>0</v>
      </c>
      <c r="I33" s="111"/>
    </row>
    <row r="34" spans="1:9" s="10" customFormat="1" ht="133.5" customHeight="1" hidden="1">
      <c r="A34" s="80">
        <v>2</v>
      </c>
      <c r="B34" s="79" t="s">
        <v>128</v>
      </c>
      <c r="C34" s="107"/>
      <c r="D34" s="107"/>
      <c r="E34" s="107"/>
      <c r="F34" s="107"/>
      <c r="G34" s="107">
        <f t="shared" si="0"/>
        <v>0</v>
      </c>
      <c r="H34" s="107">
        <f t="shared" si="1"/>
        <v>0</v>
      </c>
      <c r="I34" s="111"/>
    </row>
    <row r="35" spans="1:9" s="10" customFormat="1" ht="41.25" customHeight="1" hidden="1">
      <c r="A35" s="80"/>
      <c r="B35" s="81"/>
      <c r="C35" s="107"/>
      <c r="D35" s="107"/>
      <c r="E35" s="107"/>
      <c r="F35" s="107"/>
      <c r="G35" s="107">
        <f t="shared" si="0"/>
        <v>0</v>
      </c>
      <c r="H35" s="107">
        <f t="shared" si="1"/>
        <v>0</v>
      </c>
      <c r="I35" s="111"/>
    </row>
    <row r="36" spans="1:9" s="3" customFormat="1" ht="33" customHeight="1">
      <c r="A36" s="78"/>
      <c r="B36" s="79" t="s">
        <v>75</v>
      </c>
      <c r="C36" s="108">
        <f>C7+C16+C23+C28+C21</f>
        <v>63320200</v>
      </c>
      <c r="D36" s="108">
        <f>D7+D16+D23+D28</f>
        <v>1741100</v>
      </c>
      <c r="E36" s="108">
        <f>E7+E16+E23+E28+E21</f>
        <v>79984500</v>
      </c>
      <c r="F36" s="108">
        <f>F7+F16+F23+F28+F21</f>
        <v>1896700</v>
      </c>
      <c r="G36" s="108">
        <f t="shared" si="0"/>
        <v>16664300</v>
      </c>
      <c r="H36" s="108">
        <f t="shared" si="1"/>
        <v>155600</v>
      </c>
      <c r="I36" s="112"/>
    </row>
    <row r="37" spans="5:6" ht="15.75">
      <c r="E37" s="24"/>
      <c r="F37" s="24"/>
    </row>
  </sheetData>
  <mergeCells count="13">
    <mergeCell ref="A28:B28"/>
    <mergeCell ref="A7:B7"/>
    <mergeCell ref="A16:B16"/>
    <mergeCell ref="A23:B23"/>
    <mergeCell ref="A21:B21"/>
    <mergeCell ref="B5:B6"/>
    <mergeCell ref="A5:A6"/>
    <mergeCell ref="C5:D5"/>
    <mergeCell ref="F1:G1"/>
    <mergeCell ref="E5:F5"/>
    <mergeCell ref="G5:H5"/>
    <mergeCell ref="A2:H2"/>
    <mergeCell ref="A3:H3"/>
  </mergeCells>
  <printOptions horizontalCentered="1"/>
  <pageMargins left="0.5905511811023623" right="0.3937007874015748" top="0.5905511811023623" bottom="0.3937007874015748" header="0.5118110236220472" footer="0.5118110236220472"/>
  <pageSetup horizontalDpi="120" verticalDpi="12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pane xSplit="2" ySplit="7" topLeftCell="F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6" sqref="C6:C7"/>
    </sheetView>
  </sheetViews>
  <sheetFormatPr defaultColWidth="9.00390625" defaultRowHeight="12.75"/>
  <cols>
    <col min="1" max="1" width="47.625" style="1" customWidth="1"/>
    <col min="2" max="2" width="15.625" style="1" customWidth="1"/>
    <col min="3" max="3" width="15.00390625" style="1" customWidth="1"/>
    <col min="4" max="4" width="14.375" style="1" customWidth="1"/>
    <col min="5" max="5" width="15.125" style="1" customWidth="1"/>
    <col min="6" max="6" width="24.25390625" style="1" customWidth="1"/>
    <col min="7" max="7" width="16.25390625" style="1" customWidth="1"/>
    <col min="8" max="8" width="15.375" style="1" customWidth="1"/>
    <col min="9" max="9" width="16.375" style="1" customWidth="1"/>
    <col min="10" max="10" width="8.875" style="1" customWidth="1"/>
    <col min="11" max="11" width="11.75390625" style="1" customWidth="1"/>
    <col min="12" max="16384" width="8.875" style="1" customWidth="1"/>
  </cols>
  <sheetData>
    <row r="1" ht="16.5" customHeight="1" hidden="1">
      <c r="I1" s="2" t="s">
        <v>81</v>
      </c>
    </row>
    <row r="2" spans="1:9" ht="15.75">
      <c r="A2" s="219" t="s">
        <v>175</v>
      </c>
      <c r="B2" s="219"/>
      <c r="C2" s="219"/>
      <c r="D2" s="219"/>
      <c r="E2" s="219"/>
      <c r="F2" s="219"/>
      <c r="G2" s="219"/>
      <c r="H2" s="219"/>
      <c r="I2" s="219"/>
    </row>
    <row r="3" spans="1:9" ht="14.25" customHeight="1" hidden="1">
      <c r="A3" s="218" t="s">
        <v>145</v>
      </c>
      <c r="B3" s="218"/>
      <c r="C3" s="218"/>
      <c r="D3" s="218"/>
      <c r="E3" s="218"/>
      <c r="F3" s="218"/>
      <c r="G3" s="218"/>
      <c r="H3" s="218"/>
      <c r="I3" s="218"/>
    </row>
    <row r="4" spans="1:9" ht="15.75">
      <c r="A4" s="24"/>
      <c r="B4" s="24"/>
      <c r="C4" s="24"/>
      <c r="D4" s="24"/>
      <c r="E4" s="24"/>
      <c r="F4" s="24"/>
      <c r="G4" s="24"/>
      <c r="H4" s="24"/>
      <c r="I4" s="25" t="s">
        <v>36</v>
      </c>
    </row>
    <row r="5" spans="1:9" s="15" customFormat="1" ht="12.75">
      <c r="A5" s="224"/>
      <c r="B5" s="224" t="s">
        <v>37</v>
      </c>
      <c r="C5" s="220" t="s">
        <v>133</v>
      </c>
      <c r="D5" s="221"/>
      <c r="E5" s="221"/>
      <c r="F5" s="222" t="s">
        <v>146</v>
      </c>
      <c r="G5" s="221"/>
      <c r="H5" s="221"/>
      <c r="I5" s="223"/>
    </row>
    <row r="6" spans="1:9" s="19" customFormat="1" ht="30.75" customHeight="1">
      <c r="A6" s="225"/>
      <c r="B6" s="225"/>
      <c r="C6" s="227" t="s">
        <v>77</v>
      </c>
      <c r="D6" s="227" t="s">
        <v>79</v>
      </c>
      <c r="E6" s="211" t="s">
        <v>80</v>
      </c>
      <c r="F6" s="213" t="s">
        <v>77</v>
      </c>
      <c r="G6" s="215" t="s">
        <v>78</v>
      </c>
      <c r="H6" s="216"/>
      <c r="I6" s="217"/>
    </row>
    <row r="7" spans="1:9" s="19" customFormat="1" ht="25.5">
      <c r="A7" s="226"/>
      <c r="B7" s="226"/>
      <c r="C7" s="228"/>
      <c r="D7" s="228"/>
      <c r="E7" s="212"/>
      <c r="F7" s="214"/>
      <c r="G7" s="26" t="s">
        <v>154</v>
      </c>
      <c r="H7" s="26" t="s">
        <v>155</v>
      </c>
      <c r="I7" s="26" t="s">
        <v>156</v>
      </c>
    </row>
    <row r="8" spans="1:9" s="16" customFormat="1" ht="18.75" customHeight="1">
      <c r="A8" s="82" t="s">
        <v>104</v>
      </c>
      <c r="B8" s="39" t="s">
        <v>38</v>
      </c>
      <c r="C8" s="48">
        <v>948840</v>
      </c>
      <c r="D8" s="48">
        <v>948840</v>
      </c>
      <c r="E8" s="49">
        <v>1245988</v>
      </c>
      <c r="F8" s="42">
        <v>1060185</v>
      </c>
      <c r="G8" s="40">
        <f>$F8-C8</f>
        <v>111345</v>
      </c>
      <c r="H8" s="40">
        <f>$F8-D8</f>
        <v>111345</v>
      </c>
      <c r="I8" s="40">
        <f>$F8-E8</f>
        <v>-185803</v>
      </c>
    </row>
    <row r="9" spans="1:9" s="16" customFormat="1" ht="19.5" customHeight="1">
      <c r="A9" s="82" t="s">
        <v>39</v>
      </c>
      <c r="B9" s="39" t="s">
        <v>40</v>
      </c>
      <c r="C9" s="48">
        <v>58641400</v>
      </c>
      <c r="D9" s="48">
        <v>59848759</v>
      </c>
      <c r="E9" s="49">
        <v>61927874</v>
      </c>
      <c r="F9" s="42">
        <v>62771600</v>
      </c>
      <c r="G9" s="40">
        <f aca="true" t="shared" si="0" ref="G9:G30">$F9-C9</f>
        <v>4130200</v>
      </c>
      <c r="H9" s="40">
        <f aca="true" t="shared" si="1" ref="H9:H30">$F9-D9</f>
        <v>2922841</v>
      </c>
      <c r="I9" s="40">
        <f aca="true" t="shared" si="2" ref="I9:I30">$F9-E9</f>
        <v>843726</v>
      </c>
    </row>
    <row r="10" spans="1:9" s="16" customFormat="1" ht="19.5" customHeight="1">
      <c r="A10" s="82" t="s">
        <v>51</v>
      </c>
      <c r="B10" s="39" t="s">
        <v>41</v>
      </c>
      <c r="C10" s="48">
        <f>SUM(C11:C15)</f>
        <v>35626700</v>
      </c>
      <c r="D10" s="48">
        <f>SUM(D11:D15)</f>
        <v>35676700</v>
      </c>
      <c r="E10" s="48">
        <f>SUM(E11:E15)</f>
        <v>35538443</v>
      </c>
      <c r="F10" s="48">
        <f>SUM(F11:F15)</f>
        <v>38901900</v>
      </c>
      <c r="G10" s="40">
        <f t="shared" si="0"/>
        <v>3275200</v>
      </c>
      <c r="H10" s="40">
        <f t="shared" si="1"/>
        <v>3225200</v>
      </c>
      <c r="I10" s="40">
        <f t="shared" si="2"/>
        <v>3363457</v>
      </c>
    </row>
    <row r="11" spans="1:9" s="17" customFormat="1" ht="45" customHeight="1">
      <c r="A11" s="82" t="s">
        <v>105</v>
      </c>
      <c r="B11" s="51" t="s">
        <v>121</v>
      </c>
      <c r="C11" s="44">
        <v>33364900</v>
      </c>
      <c r="D11" s="44">
        <f>35676700-2311800</f>
        <v>33364900</v>
      </c>
      <c r="E11" s="41">
        <f>35538443-2311800</f>
        <v>33226643</v>
      </c>
      <c r="F11" s="45">
        <v>36432170</v>
      </c>
      <c r="G11" s="44">
        <f t="shared" si="0"/>
        <v>3067270</v>
      </c>
      <c r="H11" s="44">
        <f t="shared" si="1"/>
        <v>3067270</v>
      </c>
      <c r="I11" s="44">
        <f t="shared" si="2"/>
        <v>3205527</v>
      </c>
    </row>
    <row r="12" spans="1:9" s="17" customFormat="1" ht="0.75" customHeight="1" hidden="1">
      <c r="A12" s="82"/>
      <c r="B12" s="43" t="s">
        <v>49</v>
      </c>
      <c r="C12" s="44"/>
      <c r="D12" s="44"/>
      <c r="E12" s="41"/>
      <c r="F12" s="45"/>
      <c r="G12" s="44">
        <f t="shared" si="0"/>
        <v>0</v>
      </c>
      <c r="H12" s="44"/>
      <c r="I12" s="44"/>
    </row>
    <row r="13" spans="1:9" s="17" customFormat="1" ht="19.5" customHeight="1" hidden="1">
      <c r="A13" s="82"/>
      <c r="B13" s="43" t="s">
        <v>102</v>
      </c>
      <c r="C13" s="44"/>
      <c r="D13" s="44"/>
      <c r="E13" s="41"/>
      <c r="F13" s="45"/>
      <c r="G13" s="44">
        <f t="shared" si="0"/>
        <v>0</v>
      </c>
      <c r="H13" s="44"/>
      <c r="I13" s="44"/>
    </row>
    <row r="14" spans="1:9" s="17" customFormat="1" ht="19.5" customHeight="1" hidden="1">
      <c r="A14" s="82"/>
      <c r="B14" s="43" t="s">
        <v>103</v>
      </c>
      <c r="C14" s="44"/>
      <c r="D14" s="44"/>
      <c r="E14" s="41"/>
      <c r="F14" s="45"/>
      <c r="G14" s="44">
        <f t="shared" si="0"/>
        <v>0</v>
      </c>
      <c r="H14" s="44"/>
      <c r="I14" s="44"/>
    </row>
    <row r="15" spans="1:9" s="17" customFormat="1" ht="19.5" customHeight="1">
      <c r="A15" s="82" t="s">
        <v>106</v>
      </c>
      <c r="B15" s="43" t="s">
        <v>50</v>
      </c>
      <c r="C15" s="44">
        <v>2261800</v>
      </c>
      <c r="D15" s="44">
        <v>2311800</v>
      </c>
      <c r="E15" s="41">
        <v>2311800</v>
      </c>
      <c r="F15" s="45">
        <v>2469730</v>
      </c>
      <c r="G15" s="44">
        <f t="shared" si="0"/>
        <v>207930</v>
      </c>
      <c r="H15" s="44">
        <f t="shared" si="1"/>
        <v>157930</v>
      </c>
      <c r="I15" s="44">
        <f t="shared" si="2"/>
        <v>157930</v>
      </c>
    </row>
    <row r="16" spans="1:9" s="16" customFormat="1" ht="19.5" customHeight="1">
      <c r="A16" s="82" t="s">
        <v>53</v>
      </c>
      <c r="B16" s="39" t="s">
        <v>42</v>
      </c>
      <c r="C16" s="48">
        <f>SUM(C17+C18+C19+C20)</f>
        <v>2928300</v>
      </c>
      <c r="D16" s="48">
        <f>SUM(D17+D18+D19+D20)</f>
        <v>3854796</v>
      </c>
      <c r="E16" s="48">
        <f>SUM(E17+E18+E19+E20)</f>
        <v>4069896</v>
      </c>
      <c r="F16" s="48">
        <f>SUM(F17+F18+F19+F20)</f>
        <v>4661500</v>
      </c>
      <c r="G16" s="40">
        <f t="shared" si="0"/>
        <v>1733200</v>
      </c>
      <c r="H16" s="40">
        <f t="shared" si="1"/>
        <v>806704</v>
      </c>
      <c r="I16" s="40">
        <f t="shared" si="2"/>
        <v>591604</v>
      </c>
    </row>
    <row r="17" spans="1:10" s="17" customFormat="1" ht="19.5" customHeight="1">
      <c r="A17" s="82" t="s">
        <v>59</v>
      </c>
      <c r="B17" s="43" t="s">
        <v>52</v>
      </c>
      <c r="C17" s="44">
        <v>153800</v>
      </c>
      <c r="D17" s="44">
        <v>1125841</v>
      </c>
      <c r="E17" s="41">
        <v>1204708</v>
      </c>
      <c r="F17" s="45">
        <v>1389300</v>
      </c>
      <c r="G17" s="44">
        <f t="shared" si="0"/>
        <v>1235500</v>
      </c>
      <c r="H17" s="44">
        <f t="shared" si="1"/>
        <v>263459</v>
      </c>
      <c r="I17" s="44">
        <f t="shared" si="2"/>
        <v>184592</v>
      </c>
      <c r="J17" s="23"/>
    </row>
    <row r="18" spans="1:10" s="17" customFormat="1" ht="19.5" customHeight="1">
      <c r="A18" s="82" t="s">
        <v>43</v>
      </c>
      <c r="B18" s="43" t="s">
        <v>44</v>
      </c>
      <c r="C18" s="44">
        <v>2474800</v>
      </c>
      <c r="D18" s="44">
        <v>2588855</v>
      </c>
      <c r="E18" s="41">
        <v>2636428</v>
      </c>
      <c r="F18" s="45">
        <v>2957400</v>
      </c>
      <c r="G18" s="44">
        <f t="shared" si="0"/>
        <v>482600</v>
      </c>
      <c r="H18" s="44">
        <f t="shared" si="1"/>
        <v>368545</v>
      </c>
      <c r="I18" s="44">
        <f t="shared" si="2"/>
        <v>320972</v>
      </c>
      <c r="J18" s="23"/>
    </row>
    <row r="19" spans="1:10" s="17" customFormat="1" ht="33" customHeight="1">
      <c r="A19" s="82" t="s">
        <v>107</v>
      </c>
      <c r="B19" s="43" t="s">
        <v>137</v>
      </c>
      <c r="C19" s="44">
        <v>140100</v>
      </c>
      <c r="D19" s="44">
        <v>140100</v>
      </c>
      <c r="E19" s="41">
        <v>228760</v>
      </c>
      <c r="F19" s="45">
        <v>147600</v>
      </c>
      <c r="G19" s="44">
        <f t="shared" si="0"/>
        <v>7500</v>
      </c>
      <c r="H19" s="44">
        <f t="shared" si="1"/>
        <v>7500</v>
      </c>
      <c r="I19" s="44">
        <f t="shared" si="2"/>
        <v>-81160</v>
      </c>
      <c r="J19" s="36"/>
    </row>
    <row r="20" spans="1:10" s="17" customFormat="1" ht="65.25" customHeight="1">
      <c r="A20" s="82" t="s">
        <v>108</v>
      </c>
      <c r="B20" s="43"/>
      <c r="C20" s="44">
        <v>159600</v>
      </c>
      <c r="D20" s="44">
        <v>0</v>
      </c>
      <c r="E20" s="41">
        <v>0</v>
      </c>
      <c r="F20" s="45">
        <v>167200</v>
      </c>
      <c r="G20" s="44">
        <f t="shared" si="0"/>
        <v>7600</v>
      </c>
      <c r="H20" s="44">
        <f t="shared" si="1"/>
        <v>167200</v>
      </c>
      <c r="I20" s="44">
        <f t="shared" si="2"/>
        <v>167200</v>
      </c>
      <c r="J20" s="36"/>
    </row>
    <row r="21" spans="1:9" s="16" customFormat="1" ht="19.5" customHeight="1">
      <c r="A21" s="82" t="s">
        <v>109</v>
      </c>
      <c r="B21" s="39" t="s">
        <v>46</v>
      </c>
      <c r="C21" s="48">
        <v>4478161</v>
      </c>
      <c r="D21" s="48">
        <v>4538161</v>
      </c>
      <c r="E21" s="49">
        <f>4680968</f>
        <v>4680968</v>
      </c>
      <c r="F21" s="48">
        <v>4932185</v>
      </c>
      <c r="G21" s="40">
        <f t="shared" si="0"/>
        <v>454024</v>
      </c>
      <c r="H21" s="40">
        <f t="shared" si="1"/>
        <v>394024</v>
      </c>
      <c r="I21" s="40">
        <f t="shared" si="2"/>
        <v>251217</v>
      </c>
    </row>
    <row r="22" spans="1:9" s="16" customFormat="1" ht="30.75" customHeight="1">
      <c r="A22" s="82" t="s">
        <v>110</v>
      </c>
      <c r="B22" s="39" t="s">
        <v>47</v>
      </c>
      <c r="C22" s="48">
        <f>SUM(C23+C24+C25+C26)</f>
        <v>876600</v>
      </c>
      <c r="D22" s="48">
        <f>SUM(D23+D24+D25+D26)</f>
        <v>876590</v>
      </c>
      <c r="E22" s="48">
        <f>SUM(E23+E24+E25+E26)</f>
        <v>1076600</v>
      </c>
      <c r="F22" s="48">
        <f>SUM(F23+F24+F25+F26)</f>
        <v>966900</v>
      </c>
      <c r="G22" s="40">
        <f t="shared" si="0"/>
        <v>90300</v>
      </c>
      <c r="H22" s="40">
        <f t="shared" si="1"/>
        <v>90310</v>
      </c>
      <c r="I22" s="40">
        <f t="shared" si="2"/>
        <v>-109700</v>
      </c>
    </row>
    <row r="23" spans="1:9" s="17" customFormat="1" ht="33" customHeight="1">
      <c r="A23" s="83" t="s">
        <v>111</v>
      </c>
      <c r="B23" s="50" t="s">
        <v>54</v>
      </c>
      <c r="C23" s="44">
        <v>79100</v>
      </c>
      <c r="D23" s="44">
        <v>79100</v>
      </c>
      <c r="E23" s="41">
        <v>44697</v>
      </c>
      <c r="F23" s="45">
        <v>87250</v>
      </c>
      <c r="G23" s="44">
        <f t="shared" si="0"/>
        <v>8150</v>
      </c>
      <c r="H23" s="44">
        <f t="shared" si="1"/>
        <v>8150</v>
      </c>
      <c r="I23" s="44">
        <f t="shared" si="2"/>
        <v>42553</v>
      </c>
    </row>
    <row r="24" spans="1:9" s="17" customFormat="1" ht="44.25" customHeight="1">
      <c r="A24" s="83" t="s">
        <v>112</v>
      </c>
      <c r="B24" s="50" t="s">
        <v>55</v>
      </c>
      <c r="C24" s="44">
        <v>217000</v>
      </c>
      <c r="D24" s="44">
        <v>217000</v>
      </c>
      <c r="E24" s="41">
        <v>451403</v>
      </c>
      <c r="F24" s="45">
        <v>239355</v>
      </c>
      <c r="G24" s="44">
        <f t="shared" si="0"/>
        <v>22355</v>
      </c>
      <c r="H24" s="44">
        <f t="shared" si="1"/>
        <v>22355</v>
      </c>
      <c r="I24" s="44">
        <f t="shared" si="2"/>
        <v>-212048</v>
      </c>
    </row>
    <row r="25" spans="1:9" s="17" customFormat="1" ht="98.25" customHeight="1">
      <c r="A25" s="83" t="s">
        <v>117</v>
      </c>
      <c r="B25" s="50" t="s">
        <v>56</v>
      </c>
      <c r="C25" s="44">
        <v>361400</v>
      </c>
      <c r="D25" s="44">
        <v>361400</v>
      </c>
      <c r="E25" s="41">
        <v>361400</v>
      </c>
      <c r="F25" s="45">
        <v>398625</v>
      </c>
      <c r="G25" s="44">
        <f t="shared" si="0"/>
        <v>37225</v>
      </c>
      <c r="H25" s="44">
        <f t="shared" si="1"/>
        <v>37225</v>
      </c>
      <c r="I25" s="44">
        <f t="shared" si="2"/>
        <v>37225</v>
      </c>
    </row>
    <row r="26" spans="1:9" s="17" customFormat="1" ht="58.5" customHeight="1">
      <c r="A26" s="83" t="s">
        <v>113</v>
      </c>
      <c r="B26" s="50" t="s">
        <v>57</v>
      </c>
      <c r="C26" s="44">
        <v>219100</v>
      </c>
      <c r="D26" s="44">
        <v>219090</v>
      </c>
      <c r="E26" s="41">
        <v>219100</v>
      </c>
      <c r="F26" s="45">
        <v>241670</v>
      </c>
      <c r="G26" s="44">
        <f t="shared" si="0"/>
        <v>22570</v>
      </c>
      <c r="H26" s="44">
        <f t="shared" si="1"/>
        <v>22580</v>
      </c>
      <c r="I26" s="44">
        <f t="shared" si="2"/>
        <v>22570</v>
      </c>
    </row>
    <row r="27" spans="1:9" s="16" customFormat="1" ht="19.5" customHeight="1" hidden="1">
      <c r="A27" s="46" t="s">
        <v>86</v>
      </c>
      <c r="B27" s="39"/>
      <c r="C27" s="40"/>
      <c r="D27" s="40"/>
      <c r="E27" s="41"/>
      <c r="F27" s="42"/>
      <c r="G27" s="40">
        <f aca="true" t="shared" si="3" ref="G27:I29">$F27-C27</f>
        <v>0</v>
      </c>
      <c r="H27" s="40">
        <f t="shared" si="3"/>
        <v>0</v>
      </c>
      <c r="I27" s="40">
        <f t="shared" si="3"/>
        <v>0</v>
      </c>
    </row>
    <row r="28" spans="1:9" s="16" customFormat="1" ht="0.75" customHeight="1" hidden="1">
      <c r="A28" s="46" t="s">
        <v>97</v>
      </c>
      <c r="B28" s="39"/>
      <c r="C28" s="40"/>
      <c r="D28" s="40"/>
      <c r="E28" s="41"/>
      <c r="F28" s="42"/>
      <c r="G28" s="40">
        <f t="shared" si="3"/>
        <v>0</v>
      </c>
      <c r="H28" s="40">
        <f t="shared" si="3"/>
        <v>0</v>
      </c>
      <c r="I28" s="40">
        <f t="shared" si="3"/>
        <v>0</v>
      </c>
    </row>
    <row r="29" spans="1:9" s="16" customFormat="1" ht="19.5" customHeight="1" hidden="1">
      <c r="A29" s="46" t="s">
        <v>58</v>
      </c>
      <c r="B29" s="39"/>
      <c r="C29" s="40"/>
      <c r="D29" s="40"/>
      <c r="E29" s="41"/>
      <c r="F29" s="42"/>
      <c r="G29" s="40">
        <f t="shared" si="3"/>
        <v>0</v>
      </c>
      <c r="H29" s="40">
        <f t="shared" si="3"/>
        <v>0</v>
      </c>
      <c r="I29" s="40">
        <f t="shared" si="3"/>
        <v>0</v>
      </c>
    </row>
    <row r="30" spans="1:11" s="16" customFormat="1" ht="19.5" customHeight="1">
      <c r="A30" s="47" t="s">
        <v>48</v>
      </c>
      <c r="B30" s="47"/>
      <c r="C30" s="48">
        <f>SUM(C8:C10,C16,C21:C22,C27:C29)</f>
        <v>103500001</v>
      </c>
      <c r="D30" s="48">
        <f>SUM(D8:D10,D16,D21:D22,D27:D29)</f>
        <v>105743846</v>
      </c>
      <c r="E30" s="49">
        <f>SUM(E8:E10,E16,E21:E22,E27:E29)</f>
        <v>108539769</v>
      </c>
      <c r="F30" s="49">
        <f>SUM(F8:F10,F16,F21:F22,F27:F29)</f>
        <v>113294270</v>
      </c>
      <c r="G30" s="48">
        <f t="shared" si="0"/>
        <v>9794269</v>
      </c>
      <c r="H30" s="48">
        <f t="shared" si="1"/>
        <v>7550424</v>
      </c>
      <c r="I30" s="48">
        <f t="shared" si="2"/>
        <v>4754501</v>
      </c>
      <c r="K30" s="18"/>
    </row>
    <row r="31" ht="15.75">
      <c r="K31" s="4"/>
    </row>
    <row r="38" ht="15.75">
      <c r="G38" s="4"/>
    </row>
  </sheetData>
  <mergeCells count="11">
    <mergeCell ref="A2:I2"/>
    <mergeCell ref="C5:E5"/>
    <mergeCell ref="F5:I5"/>
    <mergeCell ref="A5:A7"/>
    <mergeCell ref="B5:B7"/>
    <mergeCell ref="C6:C7"/>
    <mergeCell ref="D6:D7"/>
    <mergeCell ref="E6:E7"/>
    <mergeCell ref="F6:F7"/>
    <mergeCell ref="G6:I6"/>
    <mergeCell ref="A3:I3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paperSize="9" scale="73" r:id="rId1"/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VANO</dc:creator>
  <cp:keywords/>
  <dc:description/>
  <cp:lastModifiedBy>user</cp:lastModifiedBy>
  <cp:lastPrinted>2014-01-24T09:43:23Z</cp:lastPrinted>
  <dcterms:created xsi:type="dcterms:W3CDTF">2000-10-31T08:10:08Z</dcterms:created>
  <dcterms:modified xsi:type="dcterms:W3CDTF">2014-01-24T09:43:25Z</dcterms:modified>
  <cp:category/>
  <cp:version/>
  <cp:contentType/>
  <cp:contentStatus/>
</cp:coreProperties>
</file>